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06. 3월정기\10. 기출공지\103_엑셀_fin\"/>
    </mc:Choice>
  </mc:AlternateContent>
  <xr:revisionPtr revIDLastSave="0" documentId="13_ncr:1_{2F29C1E9-EEA5-4B70-85FB-D497C7AFF5C8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10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국비지원비율">제1작업!$G$5:$G$12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3" l="1"/>
  <c r="E15" i="3"/>
  <c r="E10" i="3"/>
  <c r="E6" i="3"/>
  <c r="C16" i="3"/>
  <c r="C11" i="3"/>
  <c r="C7" i="3"/>
  <c r="H11" i="2"/>
  <c r="E14" i="1"/>
  <c r="E13" i="1"/>
  <c r="C18" i="3" l="1"/>
  <c r="J14" i="1"/>
  <c r="J13" i="1"/>
  <c r="I5" i="1"/>
  <c r="I6" i="1"/>
  <c r="I7" i="1"/>
  <c r="I8" i="1"/>
  <c r="I9" i="1"/>
  <c r="I10" i="1"/>
  <c r="I11" i="1"/>
  <c r="I12" i="1"/>
  <c r="J5" i="1"/>
  <c r="J6" i="1"/>
  <c r="J7" i="1"/>
  <c r="J8" i="1"/>
  <c r="J9" i="1"/>
  <c r="J10" i="1"/>
  <c r="J11" i="1"/>
  <c r="J12" i="1"/>
</calcChain>
</file>

<file path=xl/sharedStrings.xml><?xml version="1.0" encoding="utf-8"?>
<sst xmlns="http://schemas.openxmlformats.org/spreadsheetml/2006/main" count="128" uniqueCount="51">
  <si>
    <t>관리번호</t>
    <phoneticPr fontId="2" type="noConversion"/>
  </si>
  <si>
    <t>전체 개수</t>
  </si>
  <si>
    <t>전체 평균</t>
  </si>
  <si>
    <t>축제명</t>
  </si>
  <si>
    <t>축제유형</t>
  </si>
  <si>
    <t>문화예술</t>
  </si>
  <si>
    <t>생태자연</t>
  </si>
  <si>
    <t>전통역사</t>
  </si>
  <si>
    <t>조직형태</t>
  </si>
  <si>
    <t>CA-010</t>
  </si>
  <si>
    <t>CP-003</t>
  </si>
  <si>
    <t>NC-004</t>
  </si>
  <si>
    <t>TF-010</t>
  </si>
  <si>
    <t>TP-009</t>
  </si>
  <si>
    <t>NF-006</t>
  </si>
  <si>
    <t>TM-006</t>
  </si>
  <si>
    <t>CF-006</t>
  </si>
  <si>
    <t>관리번호</t>
  </si>
  <si>
    <t>국비지원
비율</t>
    <phoneticPr fontId="2" type="noConversion"/>
  </si>
  <si>
    <t>2010년 이후 신설된 축제 개수</t>
    <phoneticPr fontId="2" type="noConversion"/>
  </si>
  <si>
    <t>문화예술 개수</t>
  </si>
  <si>
    <t>생태자연 개수</t>
  </si>
  <si>
    <t>전통역사 개수</t>
  </si>
  <si>
    <t>문화예술 평균</t>
  </si>
  <si>
    <t>생태자연 평균</t>
  </si>
  <si>
    <t>전통역사 평균</t>
  </si>
  <si>
    <t>순위</t>
    <phoneticPr fontId="2" type="noConversion"/>
  </si>
  <si>
    <t>방문객수</t>
    <phoneticPr fontId="2" type="noConversion"/>
  </si>
  <si>
    <t>예산
(단위:백만원)</t>
    <phoneticPr fontId="2" type="noConversion"/>
  </si>
  <si>
    <t>시작년도</t>
    <phoneticPr fontId="2" type="noConversion"/>
  </si>
  <si>
    <t>국비지원 금액 합계(백만원)</t>
    <phoneticPr fontId="2" type="noConversion"/>
  </si>
  <si>
    <t>문화예술 축제 방문객수 합계</t>
    <phoneticPr fontId="2" type="noConversion"/>
  </si>
  <si>
    <t>N*</t>
    <phoneticPr fontId="2" type="noConversion"/>
  </si>
  <si>
    <t>&lt;=1000</t>
    <phoneticPr fontId="2" type="noConversion"/>
  </si>
  <si>
    <t>드라마페스티벌</t>
  </si>
  <si>
    <t>드라마페스티벌</t>
    <phoneticPr fontId="2" type="noConversion"/>
  </si>
  <si>
    <t>왕인 문화축제</t>
  </si>
  <si>
    <t>왕인 문화축제</t>
    <phoneticPr fontId="2" type="noConversion"/>
  </si>
  <si>
    <t>장흥 물축제</t>
  </si>
  <si>
    <t>장흥 물축제</t>
    <phoneticPr fontId="2" type="noConversion"/>
  </si>
  <si>
    <t>미디어 아트쇼</t>
  </si>
  <si>
    <t>미디어 아트쇼</t>
    <phoneticPr fontId="2" type="noConversion"/>
  </si>
  <si>
    <t>목포 항구축제</t>
  </si>
  <si>
    <t>목포 항구축제</t>
    <phoneticPr fontId="2" type="noConversion"/>
  </si>
  <si>
    <t>화성 뱃놀이축제</t>
  </si>
  <si>
    <t>화성 뱃놀이축제</t>
    <phoneticPr fontId="2" type="noConversion"/>
  </si>
  <si>
    <t>개항장 문화재</t>
  </si>
  <si>
    <t>개항장 문화재</t>
    <phoneticPr fontId="2" type="noConversion"/>
  </si>
  <si>
    <t>실향민 문화축제</t>
  </si>
  <si>
    <t>실향민 문화축제</t>
    <phoneticPr fontId="2" type="noConversion"/>
  </si>
  <si>
    <t>문화예술 축제 방문객수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</si>
</sst>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%"/>
    <numFmt numFmtId="178" formatCode="#,##0&quot;명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6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41" fontId="3" fillId="0" borderId="0" xfId="1" applyFont="1">
      <alignment vertical="center"/>
    </xf>
    <xf numFmtId="176" fontId="3" fillId="0" borderId="6" xfId="2" applyNumberFormat="1" applyFont="1" applyBorder="1" applyAlignment="1">
      <alignment horizontal="right" vertical="center"/>
    </xf>
    <xf numFmtId="176" fontId="3" fillId="0" borderId="1" xfId="2" applyNumberFormat="1" applyFont="1" applyBorder="1" applyAlignment="1">
      <alignment horizontal="right" vertical="center"/>
    </xf>
    <xf numFmtId="176" fontId="3" fillId="0" borderId="11" xfId="2" applyNumberFormat="1" applyFont="1" applyBorder="1" applyAlignment="1">
      <alignment horizontal="right" vertical="center"/>
    </xf>
    <xf numFmtId="176" fontId="3" fillId="0" borderId="0" xfId="2" applyNumberFormat="1" applyFo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6" fontId="3" fillId="0" borderId="0" xfId="2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41" fontId="3" fillId="0" borderId="12" xfId="1" applyFont="1" applyBorder="1" applyAlignment="1">
      <alignment vertical="center"/>
    </xf>
    <xf numFmtId="178" fontId="3" fillId="0" borderId="6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1" xfId="1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8" fontId="3" fillId="0" borderId="15" xfId="1" applyNumberFormat="1" applyFont="1" applyBorder="1" applyAlignment="1">
      <alignment horizontal="right" vertical="center"/>
    </xf>
    <xf numFmtId="176" fontId="3" fillId="0" borderId="15" xfId="2" applyNumberFormat="1" applyFont="1" applyBorder="1" applyAlignment="1">
      <alignment horizontal="right" vertical="center"/>
    </xf>
    <xf numFmtId="41" fontId="3" fillId="0" borderId="15" xfId="1" applyFont="1" applyBorder="1" applyAlignment="1">
      <alignment horizontal="right" vertical="center"/>
    </xf>
    <xf numFmtId="41" fontId="3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  <xf numFmtId="178" fontId="3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문화예술 및 전통역사 축제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예산(단위:백만원)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3E-401B-BF05-3445CEDBDC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(제1작업!$B$5:$B$6,제1작업!$B$8:$B$9,제1작업!$B$11:$B$12)</c:f>
              <c:strCache>
                <c:ptCount val="6"/>
                <c:pt idx="0">
                  <c:v>CA-010</c:v>
                </c:pt>
                <c:pt idx="1">
                  <c:v>CP-003</c:v>
                </c:pt>
                <c:pt idx="2">
                  <c:v>TF-010</c:v>
                </c:pt>
                <c:pt idx="3">
                  <c:v>TP-009</c:v>
                </c:pt>
                <c:pt idx="4">
                  <c:v>TM-006</c:v>
                </c:pt>
                <c:pt idx="5">
                  <c:v>CF-006</c:v>
                </c:pt>
              </c:strCache>
            </c:strRef>
          </c:cat>
          <c:val>
            <c:numRef>
              <c:f>(제1작업!$H$5:$H$6,제1작업!$H$8:$H$9,제1작업!$H$11:$H$12)</c:f>
              <c:numCache>
                <c:formatCode>_(* #,##0_);_(* \(#,##0\);_(* "-"_);_(@_)</c:formatCode>
                <c:ptCount val="6"/>
                <c:pt idx="0">
                  <c:v>1060</c:v>
                </c:pt>
                <c:pt idx="1">
                  <c:v>1645</c:v>
                </c:pt>
                <c:pt idx="2">
                  <c:v>1600</c:v>
                </c:pt>
                <c:pt idx="3">
                  <c:v>690</c:v>
                </c:pt>
                <c:pt idx="4">
                  <c:v>1000</c:v>
                </c:pt>
                <c:pt idx="5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3E-401B-BF05-3445CEDBD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83209343"/>
        <c:axId val="983209759"/>
      </c:barChart>
      <c:lineChart>
        <c:grouping val="standard"/>
        <c:varyColors val="0"/>
        <c:ser>
          <c:idx val="0"/>
          <c:order val="0"/>
          <c:tx>
            <c:strRef>
              <c:f>제1작업!$E$4</c:f>
              <c:strCache>
                <c:ptCount val="1"/>
                <c:pt idx="0">
                  <c:v>방문객수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(제1작업!$B$5:$B$6,제1작업!$B$8:$B$9,제1작업!$B$11:$B$12)</c:f>
              <c:strCache>
                <c:ptCount val="6"/>
                <c:pt idx="0">
                  <c:v>CA-010</c:v>
                </c:pt>
                <c:pt idx="1">
                  <c:v>CP-003</c:v>
                </c:pt>
                <c:pt idx="2">
                  <c:v>TF-010</c:v>
                </c:pt>
                <c:pt idx="3">
                  <c:v>TP-009</c:v>
                </c:pt>
                <c:pt idx="4">
                  <c:v>TM-006</c:v>
                </c:pt>
                <c:pt idx="5">
                  <c:v>CF-006</c:v>
                </c:pt>
              </c:strCache>
            </c:strRef>
          </c:cat>
          <c:val>
            <c:numRef>
              <c:f>(제1작업!$E$5:$E$6,제1작업!$E$8:$E$9,제1작업!$E$11:$E$12)</c:f>
              <c:numCache>
                <c:formatCode>#,##0"명"</c:formatCode>
                <c:ptCount val="6"/>
                <c:pt idx="0">
                  <c:v>1260000</c:v>
                </c:pt>
                <c:pt idx="1">
                  <c:v>890000</c:v>
                </c:pt>
                <c:pt idx="2">
                  <c:v>485957</c:v>
                </c:pt>
                <c:pt idx="3">
                  <c:v>224750</c:v>
                </c:pt>
                <c:pt idx="4">
                  <c:v>110000</c:v>
                </c:pt>
                <c:pt idx="5">
                  <c:v>98725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3E-401B-BF05-3445CEDBD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232639"/>
        <c:axId val="983218079"/>
      </c:lineChart>
      <c:catAx>
        <c:axId val="983209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983209759"/>
        <c:crosses val="autoZero"/>
        <c:auto val="1"/>
        <c:lblAlgn val="ctr"/>
        <c:lblOffset val="100"/>
        <c:noMultiLvlLbl val="0"/>
      </c:catAx>
      <c:valAx>
        <c:axId val="983209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983209343"/>
        <c:crosses val="autoZero"/>
        <c:crossBetween val="between"/>
      </c:valAx>
      <c:valAx>
        <c:axId val="983218079"/>
        <c:scaling>
          <c:orientation val="minMax"/>
        </c:scaling>
        <c:delete val="0"/>
        <c:axPos val="r"/>
        <c:numFmt formatCode="#,##0&quot;명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983232639"/>
        <c:crosses val="max"/>
        <c:crossBetween val="between"/>
        <c:majorUnit val="300000"/>
      </c:valAx>
      <c:catAx>
        <c:axId val="98323263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83218079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C5DB16C-2D5E-4CB2-AAF2-1C803CD23498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108585</xdr:rowOff>
    </xdr:from>
    <xdr:to>
      <xdr:col>6</xdr:col>
      <xdr:colOff>480060</xdr:colOff>
      <xdr:row>2</xdr:row>
      <xdr:rowOff>207645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21920" y="108585"/>
          <a:ext cx="532638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국비 지원 지역축제 개최 계획</a:t>
          </a:r>
        </a:p>
      </xdr:txBody>
    </xdr:sp>
    <xdr:clientData/>
  </xdr:twoCellAnchor>
  <xdr:twoCellAnchor>
    <xdr:from>
      <xdr:col>7</xdr:col>
      <xdr:colOff>0</xdr:colOff>
      <xdr:row>0</xdr:row>
      <xdr:rowOff>102870</xdr:rowOff>
    </xdr:from>
    <xdr:to>
      <xdr:col>10</xdr:col>
      <xdr:colOff>0</xdr:colOff>
      <xdr:row>2</xdr:row>
      <xdr:rowOff>228600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47F8FC8C-3418-426C-198C-3ECEDC8A3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7860" y="102870"/>
          <a:ext cx="2773680" cy="72009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696F6146-03B9-4364-B7B2-1F5592F33A6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0.76437</cdr:x>
      <cdr:y>0.58009</cdr:y>
    </cdr:from>
    <cdr:to>
      <cdr:x>0.87747</cdr:x>
      <cdr:y>0.68254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213FDAB1-B0CE-4464-AEF9-FA9B301E7D74}"/>
            </a:ext>
          </a:extLst>
        </cdr:cNvPr>
        <cdr:cNvSpPr/>
      </cdr:nvSpPr>
      <cdr:spPr>
        <a:xfrm xmlns:a="http://schemas.openxmlformats.org/drawingml/2006/main">
          <a:off x="7103241" y="3520965"/>
          <a:ext cx="1051034" cy="621862"/>
        </a:xfrm>
        <a:prstGeom xmlns:a="http://schemas.openxmlformats.org/drawingml/2006/main" prst="wedgeRoundRectCallout">
          <a:avLst>
            <a:gd name="adj1" fmla="val -16666"/>
            <a:gd name="adj2" fmla="val 79402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최소 예산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J17"/>
  <sheetViews>
    <sheetView tabSelected="1" zoomScaleNormal="100" workbookViewId="0">
      <selection activeCell="H19" sqref="H19"/>
    </sheetView>
  </sheetViews>
  <sheetFormatPr defaultColWidth="8.875" defaultRowHeight="13.5" x14ac:dyDescent="0.3"/>
  <cols>
    <col min="1" max="1" width="1.625" style="1" customWidth="1"/>
    <col min="2" max="2" width="10.625" style="1" customWidth="1"/>
    <col min="3" max="3" width="20.875" style="1" customWidth="1"/>
    <col min="4" max="4" width="11" style="1" customWidth="1"/>
    <col min="5" max="5" width="12.75" style="1" customWidth="1"/>
    <col min="6" max="7" width="11.125" style="1" customWidth="1"/>
    <col min="8" max="8" width="12.75" style="1" customWidth="1"/>
    <col min="9" max="10" width="11" style="1" customWidth="1"/>
    <col min="11" max="16384" width="8.875" style="1"/>
  </cols>
  <sheetData>
    <row r="1" spans="2:10" ht="23.45" customHeight="1" x14ac:dyDescent="0.3"/>
    <row r="2" spans="2:10" ht="23.45" customHeight="1" x14ac:dyDescent="0.3"/>
    <row r="3" spans="2:10" ht="23.45" customHeight="1" thickBot="1" x14ac:dyDescent="0.35"/>
    <row r="4" spans="2:10" ht="27.75" thickBot="1" x14ac:dyDescent="0.35">
      <c r="B4" s="24" t="s">
        <v>17</v>
      </c>
      <c r="C4" s="14" t="s">
        <v>3</v>
      </c>
      <c r="D4" s="14" t="s">
        <v>4</v>
      </c>
      <c r="E4" s="14" t="s">
        <v>27</v>
      </c>
      <c r="F4" s="14" t="s">
        <v>29</v>
      </c>
      <c r="G4" s="14" t="s">
        <v>18</v>
      </c>
      <c r="H4" s="14" t="s">
        <v>28</v>
      </c>
      <c r="I4" s="14" t="s">
        <v>26</v>
      </c>
      <c r="J4" s="25" t="s">
        <v>8</v>
      </c>
    </row>
    <row r="5" spans="2:10" ht="21" customHeight="1" x14ac:dyDescent="0.3">
      <c r="B5" s="4" t="s">
        <v>9</v>
      </c>
      <c r="C5" s="5" t="s">
        <v>34</v>
      </c>
      <c r="D5" s="5" t="s">
        <v>5</v>
      </c>
      <c r="E5" s="29">
        <v>1260000</v>
      </c>
      <c r="F5" s="5">
        <v>2006</v>
      </c>
      <c r="G5" s="20">
        <v>0.56599999999999995</v>
      </c>
      <c r="H5" s="6">
        <v>1060</v>
      </c>
      <c r="I5" s="5">
        <f t="shared" ref="I5:I12" si="0">_xlfn.RANK.EQ(F5,$F$5:$F$12,1)</f>
        <v>2</v>
      </c>
      <c r="J5" s="7" t="str">
        <f t="shared" ref="J5:J12" si="1">IF(MID(B5,2,1)="P","민간단체",IF(MID(B5,2,1)="F","재단법인","기타"))</f>
        <v>기타</v>
      </c>
    </row>
    <row r="6" spans="2:10" ht="21" customHeight="1" x14ac:dyDescent="0.3">
      <c r="B6" s="8" t="s">
        <v>10</v>
      </c>
      <c r="C6" s="2" t="s">
        <v>36</v>
      </c>
      <c r="D6" s="2" t="s">
        <v>5</v>
      </c>
      <c r="E6" s="30">
        <v>890000</v>
      </c>
      <c r="F6" s="2">
        <v>1997</v>
      </c>
      <c r="G6" s="21">
        <v>2.1999999999999999E-2</v>
      </c>
      <c r="H6" s="3">
        <v>1645</v>
      </c>
      <c r="I6" s="2">
        <f t="shared" si="0"/>
        <v>1</v>
      </c>
      <c r="J6" s="9" t="str">
        <f t="shared" si="1"/>
        <v>민간단체</v>
      </c>
    </row>
    <row r="7" spans="2:10" ht="21" customHeight="1" x14ac:dyDescent="0.3">
      <c r="B7" s="8" t="s">
        <v>11</v>
      </c>
      <c r="C7" s="2" t="s">
        <v>38</v>
      </c>
      <c r="D7" s="2" t="s">
        <v>6</v>
      </c>
      <c r="E7" s="30">
        <v>660027</v>
      </c>
      <c r="F7" s="2">
        <v>2008</v>
      </c>
      <c r="G7" s="21">
        <v>1.6E-2</v>
      </c>
      <c r="H7" s="3">
        <v>2216</v>
      </c>
      <c r="I7" s="2">
        <f t="shared" si="0"/>
        <v>4</v>
      </c>
      <c r="J7" s="9" t="str">
        <f t="shared" si="1"/>
        <v>기타</v>
      </c>
    </row>
    <row r="8" spans="2:10" ht="21" customHeight="1" x14ac:dyDescent="0.3">
      <c r="B8" s="8" t="s">
        <v>12</v>
      </c>
      <c r="C8" s="2" t="s">
        <v>40</v>
      </c>
      <c r="D8" s="2" t="s">
        <v>7</v>
      </c>
      <c r="E8" s="30">
        <v>485957</v>
      </c>
      <c r="F8" s="2">
        <v>2021</v>
      </c>
      <c r="G8" s="21">
        <v>0.501</v>
      </c>
      <c r="H8" s="3">
        <v>1600</v>
      </c>
      <c r="I8" s="2">
        <f t="shared" si="0"/>
        <v>8</v>
      </c>
      <c r="J8" s="9" t="str">
        <f t="shared" si="1"/>
        <v>재단법인</v>
      </c>
    </row>
    <row r="9" spans="2:10" ht="21" customHeight="1" x14ac:dyDescent="0.3">
      <c r="B9" s="8" t="s">
        <v>13</v>
      </c>
      <c r="C9" s="2" t="s">
        <v>42</v>
      </c>
      <c r="D9" s="2" t="s">
        <v>7</v>
      </c>
      <c r="E9" s="30">
        <v>224750</v>
      </c>
      <c r="F9" s="2">
        <v>2006</v>
      </c>
      <c r="G9" s="21">
        <v>0.52200000000000002</v>
      </c>
      <c r="H9" s="3">
        <v>690</v>
      </c>
      <c r="I9" s="2">
        <f t="shared" si="0"/>
        <v>2</v>
      </c>
      <c r="J9" s="9" t="str">
        <f t="shared" si="1"/>
        <v>민간단체</v>
      </c>
    </row>
    <row r="10" spans="2:10" ht="21" customHeight="1" x14ac:dyDescent="0.3">
      <c r="B10" s="8" t="s">
        <v>14</v>
      </c>
      <c r="C10" s="2" t="s">
        <v>44</v>
      </c>
      <c r="D10" s="2" t="s">
        <v>6</v>
      </c>
      <c r="E10" s="30">
        <v>211768</v>
      </c>
      <c r="F10" s="2">
        <v>2008</v>
      </c>
      <c r="G10" s="21">
        <v>2.4E-2</v>
      </c>
      <c r="H10" s="3">
        <v>1522</v>
      </c>
      <c r="I10" s="2">
        <f t="shared" si="0"/>
        <v>4</v>
      </c>
      <c r="J10" s="9" t="str">
        <f t="shared" si="1"/>
        <v>재단법인</v>
      </c>
    </row>
    <row r="11" spans="2:10" ht="21" customHeight="1" x14ac:dyDescent="0.3">
      <c r="B11" s="8" t="s">
        <v>15</v>
      </c>
      <c r="C11" s="2" t="s">
        <v>46</v>
      </c>
      <c r="D11" s="2" t="s">
        <v>7</v>
      </c>
      <c r="E11" s="30">
        <v>110000</v>
      </c>
      <c r="F11" s="2">
        <v>2016</v>
      </c>
      <c r="G11" s="21">
        <v>0.40200000000000002</v>
      </c>
      <c r="H11" s="3">
        <v>1000</v>
      </c>
      <c r="I11" s="2">
        <f t="shared" si="0"/>
        <v>6</v>
      </c>
      <c r="J11" s="9" t="str">
        <f t="shared" si="1"/>
        <v>기타</v>
      </c>
    </row>
    <row r="12" spans="2:10" ht="21" customHeight="1" thickBot="1" x14ac:dyDescent="0.35">
      <c r="B12" s="10" t="s">
        <v>16</v>
      </c>
      <c r="C12" s="11" t="s">
        <v>48</v>
      </c>
      <c r="D12" s="11" t="s">
        <v>5</v>
      </c>
      <c r="E12" s="31">
        <v>98725</v>
      </c>
      <c r="F12" s="11">
        <v>2016</v>
      </c>
      <c r="G12" s="22">
        <v>0.39400000000000002</v>
      </c>
      <c r="H12" s="12">
        <v>330</v>
      </c>
      <c r="I12" s="11">
        <f t="shared" si="0"/>
        <v>6</v>
      </c>
      <c r="J12" s="13" t="str">
        <f t="shared" si="1"/>
        <v>재단법인</v>
      </c>
    </row>
    <row r="13" spans="2:10" ht="21" customHeight="1" x14ac:dyDescent="0.3">
      <c r="B13" s="41" t="s">
        <v>50</v>
      </c>
      <c r="C13" s="42"/>
      <c r="D13" s="42"/>
      <c r="E13" s="6">
        <f>DAVERAGE(B4:H12,4,D4:D5)</f>
        <v>749575</v>
      </c>
      <c r="F13" s="43"/>
      <c r="G13" s="42" t="s">
        <v>19</v>
      </c>
      <c r="H13" s="42"/>
      <c r="I13" s="42"/>
      <c r="J13" s="27" t="str">
        <f>COUNTIF(F5:F12,"&gt;=2010")&amp;"건"</f>
        <v>3건</v>
      </c>
    </row>
    <row r="14" spans="2:10" ht="21" customHeight="1" thickBot="1" x14ac:dyDescent="0.35">
      <c r="B14" s="45" t="s">
        <v>30</v>
      </c>
      <c r="C14" s="46"/>
      <c r="D14" s="46"/>
      <c r="E14" s="12">
        <f>ROUND(SUMPRODUCT(국비지원비율,H5:H12),0)</f>
        <v>2402</v>
      </c>
      <c r="F14" s="44"/>
      <c r="G14" s="15" t="s">
        <v>0</v>
      </c>
      <c r="H14" s="11" t="s">
        <v>9</v>
      </c>
      <c r="I14" s="16" t="s">
        <v>27</v>
      </c>
      <c r="J14" s="28">
        <f>VLOOKUP(H14,B5:H12,4,FALSE)</f>
        <v>1260000</v>
      </c>
    </row>
    <row r="16" spans="2:10" x14ac:dyDescent="0.3">
      <c r="F16" s="19"/>
      <c r="G16" s="19"/>
      <c r="H16" s="23"/>
    </row>
    <row r="17" spans="6:8" x14ac:dyDescent="0.3">
      <c r="F17" s="19"/>
      <c r="G17" s="19"/>
      <c r="H17" s="23"/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4">
      <formula>$G5&lt;=40%</formula>
    </cfRule>
  </conditionalFormatting>
  <dataValidations disablePrompts="1" count="1">
    <dataValidation type="list" allowBlank="1" showInputMessage="1" showErrorMessage="1" sqref="H14" xr:uid="{DA7844EC-83AB-4A19-8B3F-6E9F25EC7F92}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3"/>
  <sheetViews>
    <sheetView topLeftCell="B1" zoomScaleNormal="100" workbookViewId="0">
      <selection activeCell="I22" sqref="I22"/>
    </sheetView>
  </sheetViews>
  <sheetFormatPr defaultColWidth="8.875" defaultRowHeight="13.5" x14ac:dyDescent="0.3"/>
  <cols>
    <col min="1" max="1" width="1.625" style="1" customWidth="1"/>
    <col min="2" max="2" width="10.625" style="1" customWidth="1"/>
    <col min="3" max="3" width="20.875" style="1" customWidth="1"/>
    <col min="4" max="4" width="11" style="1" customWidth="1"/>
    <col min="5" max="5" width="12.75" style="1" customWidth="1"/>
    <col min="6" max="7" width="11.125" style="1" customWidth="1"/>
    <col min="8" max="8" width="12.7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24" t="s">
        <v>17</v>
      </c>
      <c r="C2" s="14" t="s">
        <v>3</v>
      </c>
      <c r="D2" s="14" t="s">
        <v>4</v>
      </c>
      <c r="E2" s="14" t="s">
        <v>27</v>
      </c>
      <c r="F2" s="14" t="s">
        <v>29</v>
      </c>
      <c r="G2" s="14" t="s">
        <v>18</v>
      </c>
      <c r="H2" s="14" t="s">
        <v>28</v>
      </c>
    </row>
    <row r="3" spans="2:8" x14ac:dyDescent="0.3">
      <c r="B3" s="4" t="s">
        <v>9</v>
      </c>
      <c r="C3" s="5" t="s">
        <v>34</v>
      </c>
      <c r="D3" s="5" t="s">
        <v>5</v>
      </c>
      <c r="E3" s="29">
        <v>1261275</v>
      </c>
      <c r="F3" s="5">
        <v>2006</v>
      </c>
      <c r="G3" s="20">
        <v>0.56599999999999995</v>
      </c>
      <c r="H3" s="6">
        <v>1060</v>
      </c>
    </row>
    <row r="4" spans="2:8" x14ac:dyDescent="0.3">
      <c r="B4" s="8" t="s">
        <v>10</v>
      </c>
      <c r="C4" s="2" t="s">
        <v>36</v>
      </c>
      <c r="D4" s="2" t="s">
        <v>5</v>
      </c>
      <c r="E4" s="30">
        <v>890000</v>
      </c>
      <c r="F4" s="2">
        <v>1997</v>
      </c>
      <c r="G4" s="21">
        <v>2.1999999999999999E-2</v>
      </c>
      <c r="H4" s="3">
        <v>1645</v>
      </c>
    </row>
    <row r="5" spans="2:8" x14ac:dyDescent="0.3">
      <c r="B5" s="8" t="s">
        <v>11</v>
      </c>
      <c r="C5" s="2" t="s">
        <v>38</v>
      </c>
      <c r="D5" s="2" t="s">
        <v>6</v>
      </c>
      <c r="E5" s="30">
        <v>660027</v>
      </c>
      <c r="F5" s="2">
        <v>2008</v>
      </c>
      <c r="G5" s="21">
        <v>1.6E-2</v>
      </c>
      <c r="H5" s="3">
        <v>2216</v>
      </c>
    </row>
    <row r="6" spans="2:8" x14ac:dyDescent="0.3">
      <c r="B6" s="8" t="s">
        <v>12</v>
      </c>
      <c r="C6" s="2" t="s">
        <v>40</v>
      </c>
      <c r="D6" s="2" t="s">
        <v>7</v>
      </c>
      <c r="E6" s="30">
        <v>485957</v>
      </c>
      <c r="F6" s="2">
        <v>2021</v>
      </c>
      <c r="G6" s="21">
        <v>0.501</v>
      </c>
      <c r="H6" s="3">
        <v>1600</v>
      </c>
    </row>
    <row r="7" spans="2:8" x14ac:dyDescent="0.3">
      <c r="B7" s="8" t="s">
        <v>13</v>
      </c>
      <c r="C7" s="2" t="s">
        <v>42</v>
      </c>
      <c r="D7" s="2" t="s">
        <v>7</v>
      </c>
      <c r="E7" s="30">
        <v>224750</v>
      </c>
      <c r="F7" s="2">
        <v>2006</v>
      </c>
      <c r="G7" s="21">
        <v>0.52200000000000002</v>
      </c>
      <c r="H7" s="3">
        <v>690</v>
      </c>
    </row>
    <row r="8" spans="2:8" x14ac:dyDescent="0.3">
      <c r="B8" s="8" t="s">
        <v>14</v>
      </c>
      <c r="C8" s="2" t="s">
        <v>44</v>
      </c>
      <c r="D8" s="2" t="s">
        <v>6</v>
      </c>
      <c r="E8" s="30">
        <v>211768</v>
      </c>
      <c r="F8" s="2">
        <v>2008</v>
      </c>
      <c r="G8" s="21">
        <v>2.4E-2</v>
      </c>
      <c r="H8" s="3">
        <v>1522</v>
      </c>
    </row>
    <row r="9" spans="2:8" x14ac:dyDescent="0.3">
      <c r="B9" s="8" t="s">
        <v>15</v>
      </c>
      <c r="C9" s="2" t="s">
        <v>46</v>
      </c>
      <c r="D9" s="2" t="s">
        <v>7</v>
      </c>
      <c r="E9" s="30">
        <v>110000</v>
      </c>
      <c r="F9" s="2">
        <v>2016</v>
      </c>
      <c r="G9" s="21">
        <v>0.40200000000000002</v>
      </c>
      <c r="H9" s="3">
        <v>1000</v>
      </c>
    </row>
    <row r="10" spans="2:8" x14ac:dyDescent="0.3">
      <c r="B10" s="32" t="s">
        <v>16</v>
      </c>
      <c r="C10" s="33" t="s">
        <v>48</v>
      </c>
      <c r="D10" s="33" t="s">
        <v>5</v>
      </c>
      <c r="E10" s="34">
        <v>98725</v>
      </c>
      <c r="F10" s="33">
        <v>2016</v>
      </c>
      <c r="G10" s="35">
        <v>0.39400000000000002</v>
      </c>
      <c r="H10" s="36">
        <v>330</v>
      </c>
    </row>
    <row r="11" spans="2:8" x14ac:dyDescent="0.3">
      <c r="B11" s="47" t="s">
        <v>31</v>
      </c>
      <c r="C11" s="47"/>
      <c r="D11" s="47"/>
      <c r="E11" s="47"/>
      <c r="F11" s="47"/>
      <c r="G11" s="47"/>
      <c r="H11" s="37">
        <f>DSUM(B2:H10,4,D2:D3)</f>
        <v>2250000</v>
      </c>
    </row>
    <row r="13" spans="2:8" ht="14.25" thickBot="1" x14ac:dyDescent="0.35"/>
    <row r="14" spans="2:8" ht="27.75" thickBot="1" x14ac:dyDescent="0.35">
      <c r="B14" s="24" t="s">
        <v>17</v>
      </c>
      <c r="C14" s="14" t="s">
        <v>28</v>
      </c>
    </row>
    <row r="15" spans="2:8" x14ac:dyDescent="0.3">
      <c r="B15" s="1" t="s">
        <v>32</v>
      </c>
    </row>
    <row r="16" spans="2:8" x14ac:dyDescent="0.3">
      <c r="C16" s="1" t="s">
        <v>33</v>
      </c>
    </row>
    <row r="17" spans="2:5" ht="14.25" thickBot="1" x14ac:dyDescent="0.35"/>
    <row r="18" spans="2:5" ht="14.25" thickBot="1" x14ac:dyDescent="0.35">
      <c r="B18" s="24" t="s">
        <v>17</v>
      </c>
      <c r="C18" s="14" t="s">
        <v>3</v>
      </c>
      <c r="D18" s="14" t="s">
        <v>27</v>
      </c>
      <c r="E18" s="14" t="s">
        <v>29</v>
      </c>
    </row>
    <row r="19" spans="2:5" x14ac:dyDescent="0.3">
      <c r="B19" s="8" t="s">
        <v>11</v>
      </c>
      <c r="C19" s="2" t="s">
        <v>39</v>
      </c>
      <c r="D19" s="30">
        <v>660027</v>
      </c>
      <c r="E19" s="2">
        <v>2008</v>
      </c>
    </row>
    <row r="20" spans="2:5" x14ac:dyDescent="0.3">
      <c r="B20" s="8" t="s">
        <v>13</v>
      </c>
      <c r="C20" s="2" t="s">
        <v>43</v>
      </c>
      <c r="D20" s="30">
        <v>224750</v>
      </c>
      <c r="E20" s="2">
        <v>2006</v>
      </c>
    </row>
    <row r="21" spans="2:5" x14ac:dyDescent="0.3">
      <c r="B21" s="8" t="s">
        <v>14</v>
      </c>
      <c r="C21" s="2" t="s">
        <v>45</v>
      </c>
      <c r="D21" s="30">
        <v>211768</v>
      </c>
      <c r="E21" s="2">
        <v>2008</v>
      </c>
    </row>
    <row r="22" spans="2:5" x14ac:dyDescent="0.3">
      <c r="B22" s="8" t="s">
        <v>15</v>
      </c>
      <c r="C22" s="2" t="s">
        <v>47</v>
      </c>
      <c r="D22" s="30">
        <v>110000</v>
      </c>
      <c r="E22" s="2">
        <v>2016</v>
      </c>
    </row>
    <row r="23" spans="2:5" x14ac:dyDescent="0.3">
      <c r="B23" s="8" t="s">
        <v>16</v>
      </c>
      <c r="C23" s="2" t="s">
        <v>49</v>
      </c>
      <c r="D23" s="30">
        <v>98725</v>
      </c>
      <c r="E23" s="2">
        <v>2016</v>
      </c>
    </row>
  </sheetData>
  <mergeCells count="1">
    <mergeCell ref="B11:G11"/>
  </mergeCells>
  <phoneticPr fontId="2" type="noConversion"/>
  <conditionalFormatting sqref="B3:H10">
    <cfRule type="expression" dxfId="1" priority="1">
      <formula>$G3&lt;=40%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zoomScaleNormal="100" workbookViewId="0">
      <selection activeCell="C18" sqref="C18"/>
    </sheetView>
  </sheetViews>
  <sheetFormatPr defaultColWidth="8.875" defaultRowHeight="13.5" x14ac:dyDescent="0.3"/>
  <cols>
    <col min="1" max="1" width="1.625" style="1" customWidth="1"/>
    <col min="2" max="2" width="10.625" style="1" customWidth="1"/>
    <col min="3" max="3" width="20.875" style="1" customWidth="1"/>
    <col min="4" max="4" width="13.75" style="1" bestFit="1" customWidth="1"/>
    <col min="5" max="5" width="12.75" style="1" customWidth="1"/>
    <col min="6" max="7" width="11.125" style="1" customWidth="1"/>
    <col min="8" max="8" width="12.7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24" t="s">
        <v>17</v>
      </c>
      <c r="C2" s="14" t="s">
        <v>3</v>
      </c>
      <c r="D2" s="14" t="s">
        <v>4</v>
      </c>
      <c r="E2" s="14" t="s">
        <v>27</v>
      </c>
      <c r="F2" s="14" t="s">
        <v>29</v>
      </c>
      <c r="G2" s="14" t="s">
        <v>18</v>
      </c>
      <c r="H2" s="14" t="s">
        <v>28</v>
      </c>
    </row>
    <row r="3" spans="2:8" x14ac:dyDescent="0.3">
      <c r="B3" s="4" t="s">
        <v>12</v>
      </c>
      <c r="C3" s="5" t="s">
        <v>41</v>
      </c>
      <c r="D3" s="5" t="s">
        <v>7</v>
      </c>
      <c r="E3" s="29">
        <v>485957</v>
      </c>
      <c r="F3" s="5">
        <v>2021</v>
      </c>
      <c r="G3" s="20">
        <v>0.501</v>
      </c>
      <c r="H3" s="6">
        <v>1600</v>
      </c>
    </row>
    <row r="4" spans="2:8" x14ac:dyDescent="0.3">
      <c r="B4" s="8" t="s">
        <v>13</v>
      </c>
      <c r="C4" s="2" t="s">
        <v>43</v>
      </c>
      <c r="D4" s="2" t="s">
        <v>7</v>
      </c>
      <c r="E4" s="30">
        <v>224750</v>
      </c>
      <c r="F4" s="2">
        <v>2006</v>
      </c>
      <c r="G4" s="21">
        <v>0.52200000000000002</v>
      </c>
      <c r="H4" s="3">
        <v>690</v>
      </c>
    </row>
    <row r="5" spans="2:8" x14ac:dyDescent="0.3">
      <c r="B5" s="8" t="s">
        <v>15</v>
      </c>
      <c r="C5" s="2" t="s">
        <v>47</v>
      </c>
      <c r="D5" s="2" t="s">
        <v>7</v>
      </c>
      <c r="E5" s="30">
        <v>110000</v>
      </c>
      <c r="F5" s="2">
        <v>2016</v>
      </c>
      <c r="G5" s="21">
        <v>0.40200000000000002</v>
      </c>
      <c r="H5" s="3">
        <v>1000</v>
      </c>
    </row>
    <row r="6" spans="2:8" x14ac:dyDescent="0.3">
      <c r="B6" s="8"/>
      <c r="C6" s="2"/>
      <c r="D6" s="17" t="s">
        <v>25</v>
      </c>
      <c r="E6" s="30">
        <f>SUBTOTAL(1,E3:E5)</f>
        <v>273569</v>
      </c>
      <c r="F6" s="2"/>
      <c r="G6" s="21"/>
      <c r="H6" s="3"/>
    </row>
    <row r="7" spans="2:8" x14ac:dyDescent="0.3">
      <c r="B7" s="8"/>
      <c r="C7" s="2">
        <f>SUBTOTAL(3,C3:C5)</f>
        <v>3</v>
      </c>
      <c r="D7" s="17" t="s">
        <v>22</v>
      </c>
      <c r="E7" s="30"/>
      <c r="F7" s="2"/>
      <c r="G7" s="21"/>
      <c r="H7" s="3"/>
    </row>
    <row r="8" spans="2:8" x14ac:dyDescent="0.3">
      <c r="B8" s="8" t="s">
        <v>11</v>
      </c>
      <c r="C8" s="2" t="s">
        <v>39</v>
      </c>
      <c r="D8" s="2" t="s">
        <v>6</v>
      </c>
      <c r="E8" s="30">
        <v>660027</v>
      </c>
      <c r="F8" s="2">
        <v>2008</v>
      </c>
      <c r="G8" s="21">
        <v>1.6E-2</v>
      </c>
      <c r="H8" s="3">
        <v>2216</v>
      </c>
    </row>
    <row r="9" spans="2:8" x14ac:dyDescent="0.3">
      <c r="B9" s="8" t="s">
        <v>14</v>
      </c>
      <c r="C9" s="2" t="s">
        <v>45</v>
      </c>
      <c r="D9" s="2" t="s">
        <v>6</v>
      </c>
      <c r="E9" s="30">
        <v>211768</v>
      </c>
      <c r="F9" s="2">
        <v>2008</v>
      </c>
      <c r="G9" s="21">
        <v>2.4E-2</v>
      </c>
      <c r="H9" s="3">
        <v>1522</v>
      </c>
    </row>
    <row r="10" spans="2:8" x14ac:dyDescent="0.3">
      <c r="B10" s="8"/>
      <c r="C10" s="2"/>
      <c r="D10" s="17" t="s">
        <v>24</v>
      </c>
      <c r="E10" s="30">
        <f>SUBTOTAL(1,E8:E9)</f>
        <v>435897.5</v>
      </c>
      <c r="F10" s="2"/>
      <c r="G10" s="21"/>
      <c r="H10" s="3"/>
    </row>
    <row r="11" spans="2:8" x14ac:dyDescent="0.3">
      <c r="B11" s="8"/>
      <c r="C11" s="2">
        <f>SUBTOTAL(3,C8:C9)</f>
        <v>2</v>
      </c>
      <c r="D11" s="17" t="s">
        <v>21</v>
      </c>
      <c r="E11" s="30"/>
      <c r="F11" s="2"/>
      <c r="G11" s="21"/>
      <c r="H11" s="3"/>
    </row>
    <row r="12" spans="2:8" x14ac:dyDescent="0.3">
      <c r="B12" s="8" t="s">
        <v>9</v>
      </c>
      <c r="C12" s="2" t="s">
        <v>35</v>
      </c>
      <c r="D12" s="2" t="s">
        <v>5</v>
      </c>
      <c r="E12" s="30">
        <v>1260000</v>
      </c>
      <c r="F12" s="2">
        <v>2006</v>
      </c>
      <c r="G12" s="21">
        <v>0.56599999999999995</v>
      </c>
      <c r="H12" s="3">
        <v>1060</v>
      </c>
    </row>
    <row r="13" spans="2:8" x14ac:dyDescent="0.3">
      <c r="B13" s="8" t="s">
        <v>10</v>
      </c>
      <c r="C13" s="2" t="s">
        <v>37</v>
      </c>
      <c r="D13" s="2" t="s">
        <v>5</v>
      </c>
      <c r="E13" s="30">
        <v>890000</v>
      </c>
      <c r="F13" s="2">
        <v>1997</v>
      </c>
      <c r="G13" s="21">
        <v>2.1999999999999999E-2</v>
      </c>
      <c r="H13" s="3">
        <v>1645</v>
      </c>
    </row>
    <row r="14" spans="2:8" ht="14.25" thickBot="1" x14ac:dyDescent="0.35">
      <c r="B14" s="10" t="s">
        <v>16</v>
      </c>
      <c r="C14" s="11" t="s">
        <v>49</v>
      </c>
      <c r="D14" s="11" t="s">
        <v>5</v>
      </c>
      <c r="E14" s="31">
        <v>98725</v>
      </c>
      <c r="F14" s="11">
        <v>2016</v>
      </c>
      <c r="G14" s="22">
        <v>0.39400000000000002</v>
      </c>
      <c r="H14" s="12">
        <v>330</v>
      </c>
    </row>
    <row r="15" spans="2:8" x14ac:dyDescent="0.3">
      <c r="B15" s="38"/>
      <c r="C15" s="38"/>
      <c r="D15" s="40" t="s">
        <v>23</v>
      </c>
      <c r="E15" s="39">
        <f>SUBTOTAL(1,E12:E14)</f>
        <v>749575</v>
      </c>
      <c r="F15" s="38"/>
      <c r="G15" s="26"/>
      <c r="H15" s="18"/>
    </row>
    <row r="16" spans="2:8" x14ac:dyDescent="0.3">
      <c r="B16" s="38"/>
      <c r="C16" s="38">
        <f>SUBTOTAL(3,C12:C14)</f>
        <v>3</v>
      </c>
      <c r="D16" s="40" t="s">
        <v>20</v>
      </c>
      <c r="E16" s="39"/>
      <c r="F16" s="38"/>
      <c r="G16" s="26"/>
      <c r="H16" s="18"/>
    </row>
    <row r="17" spans="2:8" x14ac:dyDescent="0.3">
      <c r="B17" s="38"/>
      <c r="C17" s="38"/>
      <c r="D17" s="40" t="s">
        <v>2</v>
      </c>
      <c r="E17" s="39">
        <f>SUBTOTAL(1,E3:E14)</f>
        <v>492653.375</v>
      </c>
      <c r="F17" s="38"/>
      <c r="G17" s="26"/>
      <c r="H17" s="18"/>
    </row>
    <row r="18" spans="2:8" x14ac:dyDescent="0.3">
      <c r="B18" s="38"/>
      <c r="C18" s="38">
        <f>SUBTOTAL(3,C3:C14)</f>
        <v>8</v>
      </c>
      <c r="D18" s="40" t="s">
        <v>1</v>
      </c>
      <c r="E18" s="39"/>
      <c r="F18" s="38"/>
      <c r="G18" s="26"/>
      <c r="H18" s="18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$G3&lt;=40%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국비지원비율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2025-03-16T23:53:07Z</dcterms:modified>
</cp:coreProperties>
</file>