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rnd-nas\Grnd-NAS\02 업무\11 마케팅 관련(인스타유튜브)\2023\컴퓨터활용능력2급 실기\4월\"/>
    </mc:Choice>
  </mc:AlternateContent>
  <bookViews>
    <workbookView xWindow="0" yWindow="0" windowWidth="20890" windowHeight="15140" tabRatio="767" activeTab="2"/>
  </bookViews>
  <sheets>
    <sheet name="텍스트-1" sheetId="10" r:id="rId1"/>
    <sheet name="텍스트-2" sheetId="7" r:id="rId2"/>
    <sheet name="텍스트-3" sheetId="6" r:id="rId3"/>
    <sheet name="텍스트-4" sheetId="1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5" l="1"/>
  <c r="D35" i="15"/>
  <c r="D34" i="15"/>
  <c r="D33" i="15"/>
  <c r="D32" i="15"/>
  <c r="D31" i="15"/>
  <c r="D30" i="15"/>
  <c r="D29" i="15"/>
  <c r="D28" i="15"/>
  <c r="I24" i="15"/>
  <c r="B24" i="15"/>
  <c r="I23" i="15"/>
  <c r="I22" i="15"/>
  <c r="I21" i="15"/>
  <c r="I20" i="15"/>
  <c r="I19" i="15"/>
  <c r="I18" i="15"/>
  <c r="I17" i="15"/>
  <c r="I16" i="15"/>
  <c r="I12" i="15"/>
  <c r="I11" i="15"/>
  <c r="I10" i="15"/>
  <c r="I9" i="15"/>
  <c r="I8" i="15"/>
  <c r="D8" i="15"/>
  <c r="I7" i="15"/>
  <c r="D7" i="15"/>
  <c r="I6" i="15"/>
  <c r="D6" i="15"/>
  <c r="I5" i="15"/>
  <c r="D5" i="15"/>
  <c r="I4" i="15"/>
  <c r="D4" i="15"/>
  <c r="I3" i="15"/>
  <c r="D3" i="15"/>
  <c r="D37" i="10" l="1"/>
  <c r="H36" i="10"/>
  <c r="H35" i="10"/>
  <c r="H34" i="10"/>
  <c r="H33" i="10"/>
  <c r="H32" i="10"/>
  <c r="H31" i="10"/>
  <c r="H30" i="10"/>
  <c r="H29" i="10"/>
  <c r="D24" i="10"/>
  <c r="I9" i="10"/>
  <c r="D9" i="10"/>
  <c r="I8" i="10"/>
  <c r="D8" i="10"/>
  <c r="I7" i="10"/>
  <c r="D7" i="10"/>
  <c r="I6" i="10"/>
  <c r="D6" i="10"/>
  <c r="I5" i="10"/>
  <c r="D5" i="10"/>
  <c r="I4" i="10"/>
  <c r="D4" i="10"/>
  <c r="I3" i="10"/>
  <c r="D3" i="10"/>
  <c r="E36" i="7" l="1"/>
  <c r="E35" i="7"/>
  <c r="E34" i="7"/>
  <c r="E33" i="7"/>
  <c r="E32" i="7"/>
  <c r="E31" i="7"/>
  <c r="E30" i="7"/>
  <c r="E29" i="7"/>
  <c r="E28" i="7"/>
  <c r="J24" i="7"/>
  <c r="F24" i="7"/>
  <c r="J23" i="7"/>
  <c r="F23" i="7"/>
  <c r="J22" i="7"/>
  <c r="F22" i="7"/>
  <c r="J21" i="7"/>
  <c r="F21" i="7"/>
  <c r="J20" i="7"/>
  <c r="F20" i="7"/>
  <c r="J19" i="7"/>
  <c r="F19" i="7"/>
  <c r="J18" i="7"/>
  <c r="F18" i="7"/>
  <c r="J17" i="7"/>
  <c r="F17" i="7"/>
  <c r="J16" i="7"/>
  <c r="F16" i="7"/>
  <c r="J12" i="7"/>
  <c r="E12" i="7"/>
  <c r="J11" i="7"/>
  <c r="J10" i="7"/>
  <c r="J9" i="7"/>
  <c r="J8" i="7"/>
  <c r="J7" i="7"/>
  <c r="J6" i="7"/>
  <c r="J5" i="7"/>
  <c r="J4" i="7"/>
  <c r="J3" i="7"/>
  <c r="E32" i="6" l="1"/>
  <c r="K22" i="6"/>
  <c r="E22" i="6"/>
  <c r="K21" i="6"/>
  <c r="E21" i="6"/>
  <c r="K20" i="6"/>
  <c r="E20" i="6"/>
  <c r="K19" i="6"/>
  <c r="E19" i="6"/>
  <c r="K18" i="6"/>
  <c r="E18" i="6"/>
  <c r="K17" i="6"/>
  <c r="E17" i="6"/>
  <c r="K16" i="6"/>
  <c r="E16" i="6"/>
  <c r="K12" i="6"/>
  <c r="J12" i="6"/>
  <c r="I12" i="6"/>
  <c r="H12" i="6"/>
  <c r="D12" i="6"/>
</calcChain>
</file>

<file path=xl/sharedStrings.xml><?xml version="1.0" encoding="utf-8"?>
<sst xmlns="http://schemas.openxmlformats.org/spreadsheetml/2006/main" count="528" uniqueCount="416">
  <si>
    <t>[표2]</t>
  </si>
  <si>
    <t>회원코드</t>
  </si>
  <si>
    <t>구입총액</t>
  </si>
  <si>
    <t>등급</t>
  </si>
  <si>
    <t>[표4]</t>
  </si>
  <si>
    <t>학과</t>
  </si>
  <si>
    <t>학생명</t>
  </si>
  <si>
    <t>회원명</t>
  </si>
  <si>
    <t>[표1]</t>
    <phoneticPr fontId="2" type="noConversion"/>
  </si>
  <si>
    <t>1학기 성적표</t>
    <phoneticPr fontId="2" type="noConversion"/>
  </si>
  <si>
    <t>[표2]</t>
    <phoneticPr fontId="2" type="noConversion"/>
  </si>
  <si>
    <t>도서 대여 현황</t>
    <phoneticPr fontId="2" type="noConversion"/>
  </si>
  <si>
    <t>번호</t>
    <phoneticPr fontId="2" type="noConversion"/>
  </si>
  <si>
    <t>성명</t>
    <phoneticPr fontId="2" type="noConversion"/>
  </si>
  <si>
    <t>성별</t>
    <phoneticPr fontId="2" type="noConversion"/>
  </si>
  <si>
    <t>점수</t>
    <phoneticPr fontId="2" type="noConversion"/>
  </si>
  <si>
    <t>비고</t>
    <phoneticPr fontId="2" type="noConversion"/>
  </si>
  <si>
    <t>대여일자</t>
    <phoneticPr fontId="2" type="noConversion"/>
  </si>
  <si>
    <t>회원ID</t>
    <phoneticPr fontId="2" type="noConversion"/>
  </si>
  <si>
    <t>분류</t>
    <phoneticPr fontId="2" type="noConversion"/>
  </si>
  <si>
    <t>도서코드</t>
    <phoneticPr fontId="2" type="noConversion"/>
  </si>
  <si>
    <t>변효정</t>
    <phoneticPr fontId="2" type="noConversion"/>
  </si>
  <si>
    <t>여</t>
    <phoneticPr fontId="2" type="noConversion"/>
  </si>
  <si>
    <t>6월2일</t>
    <phoneticPr fontId="2" type="noConversion"/>
  </si>
  <si>
    <t>K-001</t>
    <phoneticPr fontId="2" type="noConversion"/>
  </si>
  <si>
    <t>김원중</t>
    <phoneticPr fontId="2" type="noConversion"/>
  </si>
  <si>
    <t>경영</t>
    <phoneticPr fontId="2" type="noConversion"/>
  </si>
  <si>
    <t>E-4521</t>
    <phoneticPr fontId="2" type="noConversion"/>
  </si>
  <si>
    <t>정영진</t>
    <phoneticPr fontId="2" type="noConversion"/>
  </si>
  <si>
    <t>남</t>
    <phoneticPr fontId="2" type="noConversion"/>
  </si>
  <si>
    <t>특기생</t>
    <phoneticPr fontId="2" type="noConversion"/>
  </si>
  <si>
    <t>6월2일</t>
    <phoneticPr fontId="2" type="noConversion"/>
  </si>
  <si>
    <t>P-001</t>
    <phoneticPr fontId="2" type="noConversion"/>
  </si>
  <si>
    <t>박현수</t>
    <phoneticPr fontId="2" type="noConversion"/>
  </si>
  <si>
    <t>취미</t>
    <phoneticPr fontId="2" type="noConversion"/>
  </si>
  <si>
    <t>S-1690</t>
    <phoneticPr fontId="2" type="noConversion"/>
  </si>
  <si>
    <t>김성현</t>
    <phoneticPr fontId="2" type="noConversion"/>
  </si>
  <si>
    <t>남</t>
    <phoneticPr fontId="2" type="noConversion"/>
  </si>
  <si>
    <t>6월7일</t>
    <phoneticPr fontId="2" type="noConversion"/>
  </si>
  <si>
    <t>K-002</t>
    <phoneticPr fontId="2" type="noConversion"/>
  </si>
  <si>
    <t>배은서</t>
    <phoneticPr fontId="2" type="noConversion"/>
  </si>
  <si>
    <t>여행</t>
    <phoneticPr fontId="2" type="noConversion"/>
  </si>
  <si>
    <t>K-5413</t>
    <phoneticPr fontId="2" type="noConversion"/>
  </si>
  <si>
    <t>서동희</t>
    <phoneticPr fontId="2" type="noConversion"/>
  </si>
  <si>
    <t>여</t>
    <phoneticPr fontId="2" type="noConversion"/>
  </si>
  <si>
    <t>P-002</t>
    <phoneticPr fontId="2" type="noConversion"/>
  </si>
  <si>
    <t>이예소</t>
    <phoneticPr fontId="2" type="noConversion"/>
  </si>
  <si>
    <t>소설</t>
    <phoneticPr fontId="2" type="noConversion"/>
  </si>
  <si>
    <t>G-8378</t>
    <phoneticPr fontId="2" type="noConversion"/>
  </si>
  <si>
    <t>박지연</t>
    <phoneticPr fontId="2" type="noConversion"/>
  </si>
  <si>
    <t>정치</t>
    <phoneticPr fontId="2" type="noConversion"/>
  </si>
  <si>
    <t>H-5105</t>
    <phoneticPr fontId="2" type="noConversion"/>
  </si>
  <si>
    <t>최정욱</t>
    <phoneticPr fontId="2" type="noConversion"/>
  </si>
  <si>
    <t>6월10일</t>
    <phoneticPr fontId="2" type="noConversion"/>
  </si>
  <si>
    <t>외국어</t>
    <phoneticPr fontId="2" type="noConversion"/>
  </si>
  <si>
    <t>F-6962</t>
    <phoneticPr fontId="2" type="noConversion"/>
  </si>
  <si>
    <t>이수연</t>
    <phoneticPr fontId="2" type="noConversion"/>
  </si>
  <si>
    <t>사회</t>
    <phoneticPr fontId="2" type="noConversion"/>
  </si>
  <si>
    <t>D-2074</t>
    <phoneticPr fontId="2" type="noConversion"/>
  </si>
  <si>
    <t>&lt;조건&gt;</t>
    <phoneticPr fontId="2" type="noConversion"/>
  </si>
  <si>
    <t>성별</t>
    <phoneticPr fontId="2" type="noConversion"/>
  </si>
  <si>
    <t>남여최대평균점수</t>
    <phoneticPr fontId="2" type="noConversion"/>
  </si>
  <si>
    <t>회원ID</t>
    <phoneticPr fontId="2" type="noConversion"/>
  </si>
  <si>
    <t>회원구분</t>
    <phoneticPr fontId="2" type="noConversion"/>
  </si>
  <si>
    <t>[표3]</t>
    <phoneticPr fontId="2" type="noConversion"/>
  </si>
  <si>
    <t>회원 관리 현황</t>
    <phoneticPr fontId="2" type="noConversion"/>
  </si>
  <si>
    <t>[표4]</t>
    <phoneticPr fontId="2" type="noConversion"/>
  </si>
  <si>
    <t>자동차 주행 기록</t>
    <phoneticPr fontId="2" type="noConversion"/>
  </si>
  <si>
    <t>회원코드</t>
    <phoneticPr fontId="2" type="noConversion"/>
  </si>
  <si>
    <t>성명</t>
    <phoneticPr fontId="2" type="noConversion"/>
  </si>
  <si>
    <t>지역</t>
    <phoneticPr fontId="2" type="noConversion"/>
  </si>
  <si>
    <t>성별</t>
    <phoneticPr fontId="2" type="noConversion"/>
  </si>
  <si>
    <t>관심분야</t>
    <phoneticPr fontId="2" type="noConversion"/>
  </si>
  <si>
    <t>소속</t>
    <phoneticPr fontId="2" type="noConversion"/>
  </si>
  <si>
    <t>선수명</t>
    <phoneticPr fontId="2" type="noConversion"/>
  </si>
  <si>
    <t>출발시간</t>
    <phoneticPr fontId="2" type="noConversion"/>
  </si>
  <si>
    <t>도착시간</t>
    <phoneticPr fontId="2" type="noConversion"/>
  </si>
  <si>
    <t>주행기록</t>
    <phoneticPr fontId="2" type="noConversion"/>
  </si>
  <si>
    <t>DA-482</t>
    <phoneticPr fontId="2" type="noConversion"/>
  </si>
  <si>
    <t>윤성철</t>
    <phoneticPr fontId="2" type="noConversion"/>
  </si>
  <si>
    <t>강서구</t>
    <phoneticPr fontId="2" type="noConversion"/>
  </si>
  <si>
    <t>남</t>
    <phoneticPr fontId="2" type="noConversion"/>
  </si>
  <si>
    <t>카마스터</t>
    <phoneticPr fontId="2" type="noConversion"/>
  </si>
  <si>
    <t>유한열</t>
    <phoneticPr fontId="2" type="noConversion"/>
  </si>
  <si>
    <t>DA-161</t>
    <phoneticPr fontId="2" type="noConversion"/>
  </si>
  <si>
    <t>서기운</t>
    <phoneticPr fontId="2" type="noConversion"/>
  </si>
  <si>
    <t>송파구</t>
    <phoneticPr fontId="2" type="noConversion"/>
  </si>
  <si>
    <t>튼튼자동차</t>
    <phoneticPr fontId="2" type="noConversion"/>
  </si>
  <si>
    <t>강현준</t>
    <phoneticPr fontId="2" type="noConversion"/>
  </si>
  <si>
    <t>DA-293</t>
    <phoneticPr fontId="2" type="noConversion"/>
  </si>
  <si>
    <t>김유진</t>
    <phoneticPr fontId="2" type="noConversion"/>
  </si>
  <si>
    <t>서초구</t>
    <phoneticPr fontId="2" type="noConversion"/>
  </si>
  <si>
    <t>붕붕모터스</t>
    <phoneticPr fontId="2" type="noConversion"/>
  </si>
  <si>
    <t>이규창</t>
    <phoneticPr fontId="2" type="noConversion"/>
  </si>
  <si>
    <t>DA-974</t>
    <phoneticPr fontId="2" type="noConversion"/>
  </si>
  <si>
    <t>이영애</t>
    <phoneticPr fontId="2" type="noConversion"/>
  </si>
  <si>
    <t>관악구</t>
    <phoneticPr fontId="2" type="noConversion"/>
  </si>
  <si>
    <t>오토마스터</t>
    <phoneticPr fontId="2" type="noConversion"/>
  </si>
  <si>
    <t>김민수</t>
    <phoneticPr fontId="2" type="noConversion"/>
  </si>
  <si>
    <t>DA-811</t>
    <phoneticPr fontId="2" type="noConversion"/>
  </si>
  <si>
    <t>장석영</t>
    <phoneticPr fontId="2" type="noConversion"/>
  </si>
  <si>
    <t>마포구</t>
    <phoneticPr fontId="2" type="noConversion"/>
  </si>
  <si>
    <t>유명자동차</t>
    <phoneticPr fontId="2" type="noConversion"/>
  </si>
  <si>
    <t>신선부</t>
    <phoneticPr fontId="2" type="noConversion"/>
  </si>
  <si>
    <t>DA-693</t>
    <phoneticPr fontId="2" type="noConversion"/>
  </si>
  <si>
    <t>김나운</t>
    <phoneticPr fontId="2" type="noConversion"/>
  </si>
  <si>
    <t>종로구</t>
    <phoneticPr fontId="2" type="noConversion"/>
  </si>
  <si>
    <t>여</t>
    <phoneticPr fontId="2" type="noConversion"/>
  </si>
  <si>
    <t>성공자동차</t>
    <phoneticPr fontId="2" type="noConversion"/>
  </si>
  <si>
    <t>조영수</t>
    <phoneticPr fontId="2" type="noConversion"/>
  </si>
  <si>
    <t>DA-575</t>
    <phoneticPr fontId="2" type="noConversion"/>
  </si>
  <si>
    <t>노미경</t>
    <phoneticPr fontId="2" type="noConversion"/>
  </si>
  <si>
    <t>은평구</t>
    <phoneticPr fontId="2" type="noConversion"/>
  </si>
  <si>
    <t>턴스피드</t>
    <phoneticPr fontId="2" type="noConversion"/>
  </si>
  <si>
    <t>한용욱</t>
    <phoneticPr fontId="2" type="noConversion"/>
  </si>
  <si>
    <t>[표5]</t>
    <phoneticPr fontId="2" type="noConversion"/>
  </si>
  <si>
    <t>선수 기록</t>
    <phoneticPr fontId="2" type="noConversion"/>
  </si>
  <si>
    <t>농구팀</t>
    <phoneticPr fontId="2" type="noConversion"/>
  </si>
  <si>
    <t>선수명</t>
    <phoneticPr fontId="2" type="noConversion"/>
  </si>
  <si>
    <t>어시스트</t>
    <phoneticPr fontId="2" type="noConversion"/>
  </si>
  <si>
    <t>리바운드</t>
    <phoneticPr fontId="2" type="noConversion"/>
  </si>
  <si>
    <t>서울NK</t>
    <phoneticPr fontId="2" type="noConversion"/>
  </si>
  <si>
    <t>장하원</t>
    <phoneticPr fontId="2" type="noConversion"/>
  </si>
  <si>
    <t>수원KG</t>
    <phoneticPr fontId="2" type="noConversion"/>
  </si>
  <si>
    <t>조성민</t>
    <phoneticPr fontId="2" type="noConversion"/>
  </si>
  <si>
    <t>안양GK</t>
    <phoneticPr fontId="2" type="noConversion"/>
  </si>
  <si>
    <t>현주식</t>
    <phoneticPr fontId="2" type="noConversion"/>
  </si>
  <si>
    <t>울산MB</t>
    <phoneticPr fontId="2" type="noConversion"/>
  </si>
  <si>
    <t>강해진</t>
    <phoneticPr fontId="2" type="noConversion"/>
  </si>
  <si>
    <t>고양OR</t>
    <phoneticPr fontId="2" type="noConversion"/>
  </si>
  <si>
    <t>김태용</t>
    <phoneticPr fontId="2" type="noConversion"/>
  </si>
  <si>
    <t>대구KO</t>
    <phoneticPr fontId="2" type="noConversion"/>
  </si>
  <si>
    <t>장희철</t>
    <phoneticPr fontId="2" type="noConversion"/>
  </si>
  <si>
    <t>우수선수 수</t>
    <phoneticPr fontId="2" type="noConversion"/>
  </si>
  <si>
    <t>창원SC</t>
    <phoneticPr fontId="2" type="noConversion"/>
  </si>
  <si>
    <t>이장훈</t>
    <phoneticPr fontId="2" type="noConversion"/>
  </si>
  <si>
    <t>[표1]</t>
    <phoneticPr fontId="2" type="noConversion"/>
  </si>
  <si>
    <t>신입사원 채용결과</t>
  </si>
  <si>
    <t>스포츠센터 회원 현황</t>
  </si>
  <si>
    <t>응시번호</t>
  </si>
  <si>
    <t>이름</t>
  </si>
  <si>
    <t>성별</t>
  </si>
  <si>
    <t>필기</t>
  </si>
  <si>
    <t>면접</t>
  </si>
  <si>
    <t>가입년도</t>
  </si>
  <si>
    <t>주민등록번호</t>
  </si>
  <si>
    <t>성별</t>
    <phoneticPr fontId="2" type="noConversion"/>
  </si>
  <si>
    <t>21A101</t>
  </si>
  <si>
    <t>배이준</t>
  </si>
  <si>
    <t>남</t>
  </si>
  <si>
    <t>윤다현</t>
  </si>
  <si>
    <t>2018년</t>
  </si>
  <si>
    <t>800621-1******</t>
  </si>
  <si>
    <t>21A102</t>
  </si>
  <si>
    <t>이지수</t>
  </si>
  <si>
    <t>여</t>
  </si>
  <si>
    <t>오지윤</t>
  </si>
  <si>
    <t>2016년</t>
  </si>
  <si>
    <t>920101-2******</t>
  </si>
  <si>
    <t>21A103</t>
  </si>
  <si>
    <t>박선호</t>
  </si>
  <si>
    <t>송주명</t>
  </si>
  <si>
    <t>2019년</t>
  </si>
  <si>
    <t>000317-4******</t>
  </si>
  <si>
    <t>21A104</t>
  </si>
  <si>
    <t>서희상</t>
  </si>
  <si>
    <t>양명준</t>
  </si>
  <si>
    <t>960725-1******</t>
  </si>
  <si>
    <t>21A105</t>
  </si>
  <si>
    <t>허재희</t>
  </si>
  <si>
    <t>안성수</t>
  </si>
  <si>
    <t>2017년</t>
  </si>
  <si>
    <t>950226-1******</t>
  </si>
  <si>
    <t>21A106</t>
  </si>
  <si>
    <t>정윤형</t>
  </si>
  <si>
    <t>윤정민</t>
  </si>
  <si>
    <t>881109-2******</t>
  </si>
  <si>
    <t>21A107</t>
  </si>
  <si>
    <t>신다은</t>
  </si>
  <si>
    <t>유혜진</t>
  </si>
  <si>
    <t>850430-2******</t>
  </si>
  <si>
    <t>21A108</t>
  </si>
  <si>
    <t>강철수</t>
  </si>
  <si>
    <t>진경원</t>
  </si>
  <si>
    <t>010823-3******</t>
  </si>
  <si>
    <t>21A109</t>
  </si>
  <si>
    <t>남상미</t>
  </si>
  <si>
    <t>송주혜</t>
  </si>
  <si>
    <t>931214-2******</t>
  </si>
  <si>
    <t>합격자수</t>
    <phoneticPr fontId="2" type="noConversion"/>
  </si>
  <si>
    <t>황소민</t>
  </si>
  <si>
    <t>970922-2******</t>
  </si>
  <si>
    <t>[표3]</t>
  </si>
  <si>
    <t>문화센터 출석현황</t>
  </si>
  <si>
    <t>제품 생산 현황</t>
  </si>
  <si>
    <t>수강자명</t>
  </si>
  <si>
    <t>1주차</t>
  </si>
  <si>
    <t>2주차</t>
  </si>
  <si>
    <t>3주차</t>
  </si>
  <si>
    <t>4주차</t>
  </si>
  <si>
    <t>출석률</t>
    <phoneticPr fontId="2" type="noConversion"/>
  </si>
  <si>
    <t>분류</t>
  </si>
  <si>
    <t>생산일자</t>
  </si>
  <si>
    <t>제품코드</t>
    <phoneticPr fontId="2" type="noConversion"/>
  </si>
  <si>
    <t>남종완</t>
  </si>
  <si>
    <t>O</t>
  </si>
  <si>
    <t>com</t>
  </si>
  <si>
    <t>홍소율</t>
  </si>
  <si>
    <t>mou</t>
  </si>
  <si>
    <t>박이준</t>
  </si>
  <si>
    <t>key</t>
  </si>
  <si>
    <t>문하준</t>
  </si>
  <si>
    <t>노윤혁</t>
  </si>
  <si>
    <t>우영희</t>
  </si>
  <si>
    <t>박윤도</t>
  </si>
  <si>
    <t>권채안</t>
  </si>
  <si>
    <t>김선호</t>
  </si>
  <si>
    <t>[표5]</t>
  </si>
  <si>
    <t>쇼핑몰 회원관리현황</t>
  </si>
  <si>
    <t>마일리지</t>
  </si>
  <si>
    <t>등급</t>
    <phoneticPr fontId="2" type="noConversion"/>
  </si>
  <si>
    <t>김유진</t>
  </si>
  <si>
    <t>임선호</t>
  </si>
  <si>
    <t>강혜진</t>
  </si>
  <si>
    <t>박미현</t>
  </si>
  <si>
    <t>홍정화</t>
  </si>
  <si>
    <t>유태원</t>
  </si>
  <si>
    <t>김정석</t>
  </si>
  <si>
    <t>최미경</t>
  </si>
  <si>
    <t>신성철</t>
  </si>
  <si>
    <t>&lt;등급표&gt;</t>
    <phoneticPr fontId="2" type="noConversion"/>
  </si>
  <si>
    <t>순위</t>
  </si>
  <si>
    <t>골드</t>
  </si>
  <si>
    <t>실버</t>
  </si>
  <si>
    <t>브론즈</t>
  </si>
  <si>
    <t>일반</t>
  </si>
  <si>
    <t>학점</t>
  </si>
  <si>
    <t>[표1]</t>
    <phoneticPr fontId="2" type="noConversion"/>
  </si>
  <si>
    <t>[표2]</t>
    <phoneticPr fontId="2" type="noConversion"/>
  </si>
  <si>
    <t>응시지역</t>
  </si>
  <si>
    <t>성명</t>
  </si>
  <si>
    <t>응시일</t>
  </si>
  <si>
    <t>요일</t>
    <phoneticPr fontId="2" type="noConversion"/>
  </si>
  <si>
    <t>중간고사</t>
  </si>
  <si>
    <t>기말고사</t>
  </si>
  <si>
    <t>학점</t>
    <phoneticPr fontId="2" type="noConversion"/>
  </si>
  <si>
    <t>광주</t>
  </si>
  <si>
    <t>김종민</t>
  </si>
  <si>
    <t>김미정</t>
  </si>
  <si>
    <t>서울</t>
  </si>
  <si>
    <t>강원철</t>
  </si>
  <si>
    <t>서진수</t>
  </si>
  <si>
    <t>안양</t>
  </si>
  <si>
    <t>이진수</t>
  </si>
  <si>
    <t>박주영</t>
  </si>
  <si>
    <t>부산</t>
  </si>
  <si>
    <t>박정민</t>
  </si>
  <si>
    <t>원영현</t>
  </si>
  <si>
    <t>인천</t>
  </si>
  <si>
    <t>한수경</t>
  </si>
  <si>
    <t>오선영</t>
  </si>
  <si>
    <t>제주</t>
  </si>
  <si>
    <t>유미진</t>
  </si>
  <si>
    <t>최은미</t>
  </si>
  <si>
    <t>대전</t>
  </si>
  <si>
    <t>정미영</t>
  </si>
  <si>
    <t>박진희</t>
  </si>
  <si>
    <t>&lt;학점기준표&gt;</t>
    <phoneticPr fontId="2" type="noConversion"/>
  </si>
  <si>
    <t>[표3]</t>
    <phoneticPr fontId="2" type="noConversion"/>
  </si>
  <si>
    <t>평균</t>
  </si>
  <si>
    <t>생년월일</t>
  </si>
  <si>
    <t>평점</t>
  </si>
  <si>
    <t>컴퓨터학과</t>
  </si>
  <si>
    <t>유창상</t>
  </si>
  <si>
    <t>F</t>
    <phoneticPr fontId="2" type="noConversion"/>
  </si>
  <si>
    <t>D</t>
    <phoneticPr fontId="2" type="noConversion"/>
  </si>
  <si>
    <t>C</t>
    <phoneticPr fontId="2" type="noConversion"/>
  </si>
  <si>
    <t>B</t>
  </si>
  <si>
    <t>A</t>
  </si>
  <si>
    <t>경영학과</t>
  </si>
  <si>
    <t>김현수</t>
  </si>
  <si>
    <t>한경수</t>
  </si>
  <si>
    <t>정수연</t>
  </si>
  <si>
    <t>정보통신과</t>
  </si>
  <si>
    <t>최경철</t>
  </si>
  <si>
    <t>오태환</t>
  </si>
  <si>
    <t>임장미</t>
  </si>
  <si>
    <t>이민호</t>
  </si>
  <si>
    <t>조건</t>
    <phoneticPr fontId="2" type="noConversion"/>
  </si>
  <si>
    <t>학과</t>
    <phoneticPr fontId="2" type="noConversion"/>
  </si>
  <si>
    <t>경영학과 평균 평점</t>
    <phoneticPr fontId="2" type="noConversion"/>
  </si>
  <si>
    <t>경영학과</t>
    <phoneticPr fontId="2" type="noConversion"/>
  </si>
  <si>
    <t>[표4]</t>
    <phoneticPr fontId="2" type="noConversion"/>
  </si>
  <si>
    <t>[표5]</t>
    <phoneticPr fontId="2" type="noConversion"/>
  </si>
  <si>
    <t>커뮤니케이션</t>
  </si>
  <si>
    <t>회계</t>
  </si>
  <si>
    <t>경영전략</t>
  </si>
  <si>
    <t>입학일자</t>
  </si>
  <si>
    <t>입학코드</t>
    <phoneticPr fontId="2" type="noConversion"/>
  </si>
  <si>
    <t>HEALTHCARE</t>
  </si>
  <si>
    <t>COMPUTER</t>
  </si>
  <si>
    <t>DESIGN</t>
  </si>
  <si>
    <t>ARTS-THERAPY</t>
  </si>
  <si>
    <t>모든 과목이 70 이상인 학생 수</t>
    <phoneticPr fontId="2" type="noConversion"/>
  </si>
  <si>
    <t>[표1]</t>
    <phoneticPr fontId="2" type="noConversion"/>
  </si>
  <si>
    <t>모델별 매출현황</t>
    <phoneticPr fontId="2" type="noConversion"/>
  </si>
  <si>
    <t>[표2]</t>
    <phoneticPr fontId="2" type="noConversion"/>
  </si>
  <si>
    <t>해외연수여행</t>
    <phoneticPr fontId="2" type="noConversion"/>
  </si>
  <si>
    <t>모델코드</t>
    <phoneticPr fontId="2" type="noConversion"/>
  </si>
  <si>
    <t>분류</t>
    <phoneticPr fontId="2" type="noConversion"/>
  </si>
  <si>
    <t>판매량</t>
    <phoneticPr fontId="2" type="noConversion"/>
  </si>
  <si>
    <t>매출액</t>
    <phoneticPr fontId="2" type="noConversion"/>
  </si>
  <si>
    <t>이름</t>
    <phoneticPr fontId="2" type="noConversion"/>
  </si>
  <si>
    <t>여행권역</t>
    <phoneticPr fontId="2" type="noConversion"/>
  </si>
  <si>
    <t>출발일자</t>
    <phoneticPr fontId="2" type="noConversion"/>
  </si>
  <si>
    <t>출발요일</t>
    <phoneticPr fontId="2" type="noConversion"/>
  </si>
  <si>
    <t>MP-12AD</t>
    <phoneticPr fontId="2" type="noConversion"/>
  </si>
  <si>
    <t>국내</t>
    <phoneticPr fontId="2" type="noConversion"/>
  </si>
  <si>
    <t>배정현</t>
    <phoneticPr fontId="2" type="noConversion"/>
  </si>
  <si>
    <t>유럽</t>
    <phoneticPr fontId="2" type="noConversion"/>
  </si>
  <si>
    <t>TH-25LD</t>
    <phoneticPr fontId="2" type="noConversion"/>
  </si>
  <si>
    <t>국외</t>
    <phoneticPr fontId="2" type="noConversion"/>
  </si>
  <si>
    <t>홍인영</t>
  </si>
  <si>
    <t>동남아시아</t>
    <phoneticPr fontId="2" type="noConversion"/>
  </si>
  <si>
    <t>DC-72TG</t>
    <phoneticPr fontId="2" type="noConversion"/>
  </si>
  <si>
    <t>장영주</t>
    <phoneticPr fontId="2" type="noConversion"/>
  </si>
  <si>
    <t>동남아시아</t>
    <phoneticPr fontId="2" type="noConversion"/>
  </si>
  <si>
    <t>TH-81BE</t>
    <phoneticPr fontId="2" type="noConversion"/>
  </si>
  <si>
    <t>국외</t>
    <phoneticPr fontId="2" type="noConversion"/>
  </si>
  <si>
    <t>윤정희</t>
    <phoneticPr fontId="2" type="noConversion"/>
  </si>
  <si>
    <t>북아메리카</t>
    <phoneticPr fontId="2" type="noConversion"/>
  </si>
  <si>
    <t>MP-33PA</t>
    <phoneticPr fontId="2" type="noConversion"/>
  </si>
  <si>
    <t>오동철</t>
    <phoneticPr fontId="2" type="noConversion"/>
  </si>
  <si>
    <t>DC-94SN</t>
    <phoneticPr fontId="2" type="noConversion"/>
  </si>
  <si>
    <t>양형석</t>
    <phoneticPr fontId="2" type="noConversion"/>
  </si>
  <si>
    <t>북아메리카</t>
    <phoneticPr fontId="2" type="noConversion"/>
  </si>
  <si>
    <t>전조훈</t>
    <phoneticPr fontId="2" type="noConversion"/>
  </si>
  <si>
    <t>북아메리카</t>
    <phoneticPr fontId="2" type="noConversion"/>
  </si>
  <si>
    <t>&lt;판매단가표&gt;</t>
    <phoneticPr fontId="2" type="noConversion"/>
  </si>
  <si>
    <t>(단위 : 천원)</t>
    <phoneticPr fontId="2" type="noConversion"/>
  </si>
  <si>
    <t>유연아</t>
  </si>
  <si>
    <t>유럽</t>
    <phoneticPr fontId="2" type="noConversion"/>
  </si>
  <si>
    <t>코드</t>
    <phoneticPr fontId="2" type="noConversion"/>
  </si>
  <si>
    <t>MP</t>
    <phoneticPr fontId="2" type="noConversion"/>
  </si>
  <si>
    <t>TH</t>
    <phoneticPr fontId="2" type="noConversion"/>
  </si>
  <si>
    <t>DC</t>
    <phoneticPr fontId="2" type="noConversion"/>
  </si>
  <si>
    <t>박진만</t>
    <phoneticPr fontId="2" type="noConversion"/>
  </si>
  <si>
    <t>판매단가</t>
    <phoneticPr fontId="2" type="noConversion"/>
  </si>
  <si>
    <t>김유형</t>
    <phoneticPr fontId="2" type="noConversion"/>
  </si>
  <si>
    <t>[표3]</t>
    <phoneticPr fontId="2" type="noConversion"/>
  </si>
  <si>
    <t>신입사원 채용결과</t>
    <phoneticPr fontId="2" type="noConversion"/>
  </si>
  <si>
    <t>[표4]</t>
    <phoneticPr fontId="2" type="noConversion"/>
  </si>
  <si>
    <t>국가별 강수량</t>
    <phoneticPr fontId="2" type="noConversion"/>
  </si>
  <si>
    <t>사원번호</t>
    <phoneticPr fontId="2" type="noConversion"/>
  </si>
  <si>
    <t>희망부서</t>
    <phoneticPr fontId="2" type="noConversion"/>
  </si>
  <si>
    <t>입사시험</t>
    <phoneticPr fontId="2" type="noConversion"/>
  </si>
  <si>
    <t>국가</t>
    <phoneticPr fontId="2" type="noConversion"/>
  </si>
  <si>
    <t>수도</t>
    <phoneticPr fontId="2" type="noConversion"/>
  </si>
  <si>
    <t>강수량(mm)</t>
    <phoneticPr fontId="2" type="noConversion"/>
  </si>
  <si>
    <t>지역</t>
    <phoneticPr fontId="2" type="noConversion"/>
  </si>
  <si>
    <t>A990101</t>
    <phoneticPr fontId="2" type="noConversion"/>
  </si>
  <si>
    <t>영업부</t>
    <phoneticPr fontId="2" type="noConversion"/>
  </si>
  <si>
    <t>Korea</t>
    <phoneticPr fontId="2" type="noConversion"/>
  </si>
  <si>
    <t>Seoul</t>
    <phoneticPr fontId="2" type="noConversion"/>
  </si>
  <si>
    <t>A990102</t>
  </si>
  <si>
    <t>기획부</t>
    <phoneticPr fontId="2" type="noConversion"/>
  </si>
  <si>
    <t>Portugal</t>
    <phoneticPr fontId="2" type="noConversion"/>
  </si>
  <si>
    <t>Risbon</t>
    <phoneticPr fontId="2" type="noConversion"/>
  </si>
  <si>
    <t>A990103</t>
  </si>
  <si>
    <t>생산부</t>
    <phoneticPr fontId="2" type="noConversion"/>
  </si>
  <si>
    <t>Spain</t>
    <phoneticPr fontId="2" type="noConversion"/>
  </si>
  <si>
    <t>Madrid</t>
    <phoneticPr fontId="2" type="noConversion"/>
  </si>
  <si>
    <t>A990104</t>
  </si>
  <si>
    <t>관리부</t>
    <phoneticPr fontId="2" type="noConversion"/>
  </si>
  <si>
    <t>Japan</t>
    <phoneticPr fontId="2" type="noConversion"/>
  </si>
  <si>
    <t>Tokyo</t>
    <phoneticPr fontId="2" type="noConversion"/>
  </si>
  <si>
    <t>A990105</t>
  </si>
  <si>
    <t>기획부</t>
    <phoneticPr fontId="2" type="noConversion"/>
  </si>
  <si>
    <t>Greece</t>
    <phoneticPr fontId="2" type="noConversion"/>
  </si>
  <si>
    <t>Athens</t>
    <phoneticPr fontId="2" type="noConversion"/>
  </si>
  <si>
    <t>A990106</t>
  </si>
  <si>
    <t>Cuba</t>
    <phoneticPr fontId="2" type="noConversion"/>
  </si>
  <si>
    <t>Havana</t>
    <phoneticPr fontId="2" type="noConversion"/>
  </si>
  <si>
    <t>Turkey</t>
    <phoneticPr fontId="2" type="noConversion"/>
  </si>
  <si>
    <t>Ankara</t>
    <phoneticPr fontId="2" type="noConversion"/>
  </si>
  <si>
    <t>희망부서</t>
    <phoneticPr fontId="2" type="noConversion"/>
  </si>
  <si>
    <t>기획부 평균</t>
    <phoneticPr fontId="2" type="noConversion"/>
  </si>
  <si>
    <t>Morocco</t>
    <phoneticPr fontId="2" type="noConversion"/>
  </si>
  <si>
    <t>Rabat</t>
    <phoneticPr fontId="2" type="noConversion"/>
  </si>
  <si>
    <t>France</t>
    <phoneticPr fontId="2" type="noConversion"/>
  </si>
  <si>
    <t>Paris</t>
    <phoneticPr fontId="2" type="noConversion"/>
  </si>
  <si>
    <t>[표5]</t>
    <phoneticPr fontId="2" type="noConversion"/>
  </si>
  <si>
    <t>아르바이트 20세 이상 채용 결과</t>
    <phoneticPr fontId="2" type="noConversion"/>
  </si>
  <si>
    <t>성명</t>
    <phoneticPr fontId="2" type="noConversion"/>
  </si>
  <si>
    <t>채용지점</t>
    <phoneticPr fontId="2" type="noConversion"/>
  </si>
  <si>
    <t>생년월일</t>
    <phoneticPr fontId="2" type="noConversion"/>
  </si>
  <si>
    <t>채용여부</t>
    <phoneticPr fontId="2" type="noConversion"/>
  </si>
  <si>
    <t>손지헌</t>
  </si>
  <si>
    <t>용산점</t>
    <phoneticPr fontId="2" type="noConversion"/>
  </si>
  <si>
    <t>서유영</t>
  </si>
  <si>
    <t>강동점</t>
    <phoneticPr fontId="2" type="noConversion"/>
  </si>
  <si>
    <t>이효정</t>
    <phoneticPr fontId="2" type="noConversion"/>
  </si>
  <si>
    <t>도봉점</t>
    <phoneticPr fontId="2" type="noConversion"/>
  </si>
  <si>
    <t>장대은</t>
  </si>
  <si>
    <t>은평점</t>
    <phoneticPr fontId="2" type="noConversion"/>
  </si>
  <si>
    <t>백원영</t>
  </si>
  <si>
    <t>구로점</t>
    <phoneticPr fontId="2" type="noConversion"/>
  </si>
  <si>
    <t>전주현</t>
    <phoneticPr fontId="2" type="noConversion"/>
  </si>
  <si>
    <t>강남점</t>
    <phoneticPr fontId="2" type="noConversion"/>
  </si>
  <si>
    <t>오혜주</t>
  </si>
  <si>
    <t>성북점</t>
    <phoneticPr fontId="2" type="noConversion"/>
  </si>
  <si>
    <t>권연호</t>
  </si>
  <si>
    <t>종로점</t>
    <phoneticPr fontId="2" type="noConversion"/>
  </si>
  <si>
    <t>김준용</t>
    <phoneticPr fontId="2" type="noConversion"/>
  </si>
  <si>
    <t>마포점</t>
    <phoneticPr fontId="2" type="noConversion"/>
  </si>
  <si>
    <t>기준년도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</si>
</sst>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176" formatCode="h:mm:ss;@"/>
    <numFmt numFmtId="177" formatCode="0\ &quot;이상&quot;"/>
    <numFmt numFmtId="178" formatCode="0\ &quot;미&quot;&quot;만&quot;"/>
    <numFmt numFmtId="179" formatCode="0\ &quot;이&quot;&quot;하&quot;"/>
  </numFmts>
  <fonts count="10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0" tint="-0.499984740745262"/>
      <name val="맑은 고딕"/>
      <family val="2"/>
      <charset val="129"/>
      <scheme val="minor"/>
    </font>
    <font>
      <b/>
      <sz val="11"/>
      <color theme="0" tint="-0.499984740745262"/>
      <name val="맑은 고딕"/>
      <family val="3"/>
      <charset val="129"/>
      <scheme val="minor"/>
    </font>
    <font>
      <sz val="11"/>
      <color theme="0" tint="-0.499984740745262"/>
      <name val="맑은 고딕"/>
      <family val="3"/>
      <charset val="129"/>
      <scheme val="minor"/>
    </font>
    <font>
      <sz val="9"/>
      <color theme="0" tint="-0.49998474074526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1" xfId="0" applyNumberFormat="1" applyFont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1" fontId="8" fillId="0" borderId="1" xfId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1" xfId="1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179" fontId="5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1" fontId="5" fillId="0" borderId="1" xfId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7"/>
  <cols>
    <col min="1" max="1" width="11" style="3" bestFit="1" customWidth="1"/>
    <col min="2" max="2" width="13" style="3" bestFit="1" customWidth="1"/>
    <col min="3" max="3" width="11.08203125" style="3" bestFit="1" customWidth="1"/>
    <col min="4" max="5" width="8.6640625" style="3"/>
    <col min="6" max="6" width="15" style="3" bestFit="1" customWidth="1"/>
    <col min="7" max="7" width="11.08203125" style="3" bestFit="1" customWidth="1"/>
    <col min="8" max="8" width="9.5" style="3" bestFit="1" customWidth="1"/>
    <col min="9" max="16384" width="8.6640625" style="3"/>
  </cols>
  <sheetData>
    <row r="1" spans="1:11">
      <c r="A1" s="4" t="s">
        <v>237</v>
      </c>
      <c r="B1" s="2"/>
      <c r="F1" s="4" t="s">
        <v>238</v>
      </c>
      <c r="G1" s="2"/>
    </row>
    <row r="2" spans="1:11">
      <c r="A2" s="27" t="s">
        <v>239</v>
      </c>
      <c r="B2" s="27" t="s">
        <v>240</v>
      </c>
      <c r="C2" s="27" t="s">
        <v>241</v>
      </c>
      <c r="D2" s="24" t="s">
        <v>242</v>
      </c>
      <c r="F2" s="27" t="s">
        <v>240</v>
      </c>
      <c r="G2" s="27" t="s">
        <v>243</v>
      </c>
      <c r="H2" s="27" t="s">
        <v>244</v>
      </c>
      <c r="I2" s="24" t="s">
        <v>245</v>
      </c>
    </row>
    <row r="3" spans="1:11">
      <c r="A3" s="27" t="s">
        <v>246</v>
      </c>
      <c r="B3" s="27" t="s">
        <v>247</v>
      </c>
      <c r="C3" s="18">
        <v>43805</v>
      </c>
      <c r="D3" s="27" t="str">
        <f>IF(WEEKDAY(C3,2)&lt;=5,"평일","주말")</f>
        <v>평일</v>
      </c>
      <c r="F3" s="27" t="s">
        <v>248</v>
      </c>
      <c r="G3" s="27">
        <v>85</v>
      </c>
      <c r="H3" s="27">
        <v>90</v>
      </c>
      <c r="I3" s="27" t="str">
        <f>HLOOKUP(AVERAGE(G3:H3),$G$12:$K$14,3)</f>
        <v>B</v>
      </c>
    </row>
    <row r="4" spans="1:11">
      <c r="A4" s="27" t="s">
        <v>249</v>
      </c>
      <c r="B4" s="27" t="s">
        <v>250</v>
      </c>
      <c r="C4" s="18">
        <v>43967</v>
      </c>
      <c r="D4" s="27" t="str">
        <f t="shared" ref="D4:D9" si="0">IF(WEEKDAY(C4,2)&lt;=5,"평일","주말")</f>
        <v>주말</v>
      </c>
      <c r="F4" s="27" t="s">
        <v>251</v>
      </c>
      <c r="G4" s="27">
        <v>65</v>
      </c>
      <c r="H4" s="27">
        <v>70</v>
      </c>
      <c r="I4" s="27" t="str">
        <f t="shared" ref="I4:I9" si="1">HLOOKUP(AVERAGE(G4:H4),$G$12:$K$14,3)</f>
        <v>D</v>
      </c>
    </row>
    <row r="5" spans="1:11">
      <c r="A5" s="27" t="s">
        <v>252</v>
      </c>
      <c r="B5" s="27" t="s">
        <v>253</v>
      </c>
      <c r="C5" s="18">
        <v>43734</v>
      </c>
      <c r="D5" s="27" t="str">
        <f t="shared" si="0"/>
        <v>평일</v>
      </c>
      <c r="F5" s="27" t="s">
        <v>254</v>
      </c>
      <c r="G5" s="27">
        <v>70</v>
      </c>
      <c r="H5" s="27">
        <v>95</v>
      </c>
      <c r="I5" s="27" t="str">
        <f t="shared" si="1"/>
        <v>B</v>
      </c>
    </row>
    <row r="6" spans="1:11">
      <c r="A6" s="27" t="s">
        <v>255</v>
      </c>
      <c r="B6" s="27" t="s">
        <v>256</v>
      </c>
      <c r="C6" s="18">
        <v>43899</v>
      </c>
      <c r="D6" s="27" t="str">
        <f t="shared" si="0"/>
        <v>평일</v>
      </c>
      <c r="F6" s="27" t="s">
        <v>257</v>
      </c>
      <c r="G6" s="27">
        <v>90</v>
      </c>
      <c r="H6" s="27">
        <v>75</v>
      </c>
      <c r="I6" s="27" t="str">
        <f t="shared" si="1"/>
        <v>B</v>
      </c>
    </row>
    <row r="7" spans="1:11">
      <c r="A7" s="27" t="s">
        <v>258</v>
      </c>
      <c r="B7" s="27" t="s">
        <v>259</v>
      </c>
      <c r="C7" s="18">
        <v>43986</v>
      </c>
      <c r="D7" s="27" t="str">
        <f t="shared" si="0"/>
        <v>평일</v>
      </c>
      <c r="F7" s="27" t="s">
        <v>260</v>
      </c>
      <c r="G7" s="27">
        <v>60</v>
      </c>
      <c r="H7" s="27">
        <v>75</v>
      </c>
      <c r="I7" s="27" t="str">
        <f t="shared" si="1"/>
        <v>D</v>
      </c>
    </row>
    <row r="8" spans="1:11">
      <c r="A8" s="27" t="s">
        <v>261</v>
      </c>
      <c r="B8" s="27" t="s">
        <v>262</v>
      </c>
      <c r="C8" s="18">
        <v>43963</v>
      </c>
      <c r="D8" s="27" t="str">
        <f t="shared" si="0"/>
        <v>평일</v>
      </c>
      <c r="F8" s="27" t="s">
        <v>263</v>
      </c>
      <c r="G8" s="27">
        <v>95</v>
      </c>
      <c r="H8" s="27">
        <v>85</v>
      </c>
      <c r="I8" s="27" t="str">
        <f t="shared" si="1"/>
        <v>A</v>
      </c>
    </row>
    <row r="9" spans="1:11">
      <c r="A9" s="27" t="s">
        <v>264</v>
      </c>
      <c r="B9" s="27" t="s">
        <v>265</v>
      </c>
      <c r="C9" s="18">
        <v>43725</v>
      </c>
      <c r="D9" s="27" t="str">
        <f t="shared" si="0"/>
        <v>평일</v>
      </c>
      <c r="F9" s="27" t="s">
        <v>266</v>
      </c>
      <c r="G9" s="27">
        <v>70</v>
      </c>
      <c r="H9" s="27">
        <v>85</v>
      </c>
      <c r="I9" s="27" t="str">
        <f t="shared" si="1"/>
        <v>C</v>
      </c>
    </row>
    <row r="11" spans="1:11">
      <c r="F11" s="3" t="s">
        <v>267</v>
      </c>
    </row>
    <row r="12" spans="1:11">
      <c r="A12" s="4" t="s">
        <v>268</v>
      </c>
      <c r="F12" s="35" t="s">
        <v>269</v>
      </c>
      <c r="G12" s="21">
        <v>0</v>
      </c>
      <c r="H12" s="21">
        <v>60</v>
      </c>
      <c r="I12" s="21">
        <v>70</v>
      </c>
      <c r="J12" s="21">
        <v>80</v>
      </c>
      <c r="K12" s="21">
        <v>90</v>
      </c>
    </row>
    <row r="13" spans="1:11">
      <c r="A13" s="27" t="s">
        <v>5</v>
      </c>
      <c r="B13" s="27" t="s">
        <v>240</v>
      </c>
      <c r="C13" s="27" t="s">
        <v>270</v>
      </c>
      <c r="D13" s="27" t="s">
        <v>271</v>
      </c>
      <c r="F13" s="36"/>
      <c r="G13" s="22">
        <v>60</v>
      </c>
      <c r="H13" s="22">
        <v>70</v>
      </c>
      <c r="I13" s="22">
        <v>80</v>
      </c>
      <c r="J13" s="22">
        <v>90</v>
      </c>
      <c r="K13" s="23">
        <v>100</v>
      </c>
    </row>
    <row r="14" spans="1:11">
      <c r="A14" s="27" t="s">
        <v>272</v>
      </c>
      <c r="B14" s="27" t="s">
        <v>273</v>
      </c>
      <c r="C14" s="18">
        <v>34992</v>
      </c>
      <c r="D14" s="27">
        <v>3.45</v>
      </c>
      <c r="F14" s="27" t="s">
        <v>236</v>
      </c>
      <c r="G14" s="27" t="s">
        <v>274</v>
      </c>
      <c r="H14" s="27" t="s">
        <v>275</v>
      </c>
      <c r="I14" s="27" t="s">
        <v>276</v>
      </c>
      <c r="J14" s="27" t="s">
        <v>277</v>
      </c>
      <c r="K14" s="27" t="s">
        <v>278</v>
      </c>
    </row>
    <row r="15" spans="1:11">
      <c r="A15" s="27" t="s">
        <v>279</v>
      </c>
      <c r="B15" s="27" t="s">
        <v>280</v>
      </c>
      <c r="C15" s="18">
        <v>34395</v>
      </c>
      <c r="D15" s="27">
        <v>4.0199999999999996</v>
      </c>
    </row>
    <row r="16" spans="1:11">
      <c r="A16" s="27" t="s">
        <v>279</v>
      </c>
      <c r="B16" s="27" t="s">
        <v>281</v>
      </c>
      <c r="C16" s="18">
        <v>34568</v>
      </c>
      <c r="D16" s="27">
        <v>3.67</v>
      </c>
    </row>
    <row r="17" spans="1:8">
      <c r="A17" s="27" t="s">
        <v>272</v>
      </c>
      <c r="B17" s="27" t="s">
        <v>282</v>
      </c>
      <c r="C17" s="18">
        <v>33626</v>
      </c>
      <c r="D17" s="27">
        <v>3.89</v>
      </c>
    </row>
    <row r="18" spans="1:8">
      <c r="A18" s="27" t="s">
        <v>283</v>
      </c>
      <c r="B18" s="27" t="s">
        <v>284</v>
      </c>
      <c r="C18" s="18">
        <v>34831</v>
      </c>
      <c r="D18" s="27">
        <v>3.12</v>
      </c>
    </row>
    <row r="19" spans="1:8">
      <c r="A19" s="27" t="s">
        <v>283</v>
      </c>
      <c r="B19" s="27" t="s">
        <v>285</v>
      </c>
      <c r="C19" s="18">
        <v>35251</v>
      </c>
      <c r="D19" s="27">
        <v>3.91</v>
      </c>
    </row>
    <row r="20" spans="1:8">
      <c r="A20" s="27" t="s">
        <v>272</v>
      </c>
      <c r="B20" s="27" t="s">
        <v>286</v>
      </c>
      <c r="C20" s="18">
        <v>34998</v>
      </c>
      <c r="D20" s="27">
        <v>4.1500000000000004</v>
      </c>
    </row>
    <row r="21" spans="1:8">
      <c r="A21" s="27" t="s">
        <v>279</v>
      </c>
      <c r="B21" s="27" t="s">
        <v>287</v>
      </c>
      <c r="C21" s="18">
        <v>34147</v>
      </c>
      <c r="D21" s="27">
        <v>3.52</v>
      </c>
    </row>
    <row r="23" spans="1:8">
      <c r="A23" s="26" t="s">
        <v>288</v>
      </c>
    </row>
    <row r="24" spans="1:8">
      <c r="A24" s="27" t="s">
        <v>289</v>
      </c>
      <c r="B24" s="29" t="s">
        <v>290</v>
      </c>
      <c r="C24" s="30"/>
      <c r="D24" s="27">
        <f>ROUND(DAVERAGE(A13:D21,D13,A24:A25),2)</f>
        <v>3.74</v>
      </c>
    </row>
    <row r="25" spans="1:8">
      <c r="A25" s="27" t="s">
        <v>291</v>
      </c>
    </row>
    <row r="27" spans="1:8">
      <c r="A27" s="4" t="s">
        <v>292</v>
      </c>
      <c r="F27" s="9" t="s">
        <v>293</v>
      </c>
      <c r="G27" s="8"/>
      <c r="H27" s="8"/>
    </row>
    <row r="28" spans="1:8">
      <c r="A28" s="27" t="s">
        <v>6</v>
      </c>
      <c r="B28" s="27" t="s">
        <v>294</v>
      </c>
      <c r="C28" s="27" t="s">
        <v>295</v>
      </c>
      <c r="D28" s="27" t="s">
        <v>296</v>
      </c>
      <c r="F28" s="10" t="s">
        <v>5</v>
      </c>
      <c r="G28" s="10" t="s">
        <v>297</v>
      </c>
      <c r="H28" s="11" t="s">
        <v>298</v>
      </c>
    </row>
    <row r="29" spans="1:8">
      <c r="A29" s="27" t="s">
        <v>273</v>
      </c>
      <c r="B29" s="27">
        <v>77</v>
      </c>
      <c r="C29" s="27">
        <v>75</v>
      </c>
      <c r="D29" s="27">
        <v>88</v>
      </c>
      <c r="F29" s="10" t="s">
        <v>299</v>
      </c>
      <c r="G29" s="19">
        <v>43160</v>
      </c>
      <c r="H29" s="10" t="str">
        <f>PROPER(LEFT(F29,3))&amp;YEAR(G29)</f>
        <v>Hea2018</v>
      </c>
    </row>
    <row r="30" spans="1:8">
      <c r="A30" s="27" t="s">
        <v>280</v>
      </c>
      <c r="B30" s="27">
        <v>58</v>
      </c>
      <c r="C30" s="27">
        <v>76</v>
      </c>
      <c r="D30" s="27">
        <v>78</v>
      </c>
      <c r="F30" s="10" t="s">
        <v>299</v>
      </c>
      <c r="G30" s="19">
        <v>43892</v>
      </c>
      <c r="H30" s="10" t="str">
        <f t="shared" ref="H30:H36" si="2">PROPER(LEFT(F30,3))&amp;YEAR(G30)</f>
        <v>Hea2020</v>
      </c>
    </row>
    <row r="31" spans="1:8">
      <c r="A31" s="27" t="s">
        <v>281</v>
      </c>
      <c r="B31" s="27">
        <v>68</v>
      </c>
      <c r="C31" s="27">
        <v>70</v>
      </c>
      <c r="D31" s="27">
        <v>80</v>
      </c>
      <c r="F31" s="10" t="s">
        <v>300</v>
      </c>
      <c r="G31" s="19">
        <v>43160</v>
      </c>
      <c r="H31" s="10" t="str">
        <f t="shared" si="2"/>
        <v>Com2018</v>
      </c>
    </row>
    <row r="32" spans="1:8">
      <c r="A32" s="27" t="s">
        <v>282</v>
      </c>
      <c r="B32" s="27">
        <v>53</v>
      </c>
      <c r="C32" s="27">
        <v>69</v>
      </c>
      <c r="D32" s="27">
        <v>94</v>
      </c>
      <c r="F32" s="10" t="s">
        <v>300</v>
      </c>
      <c r="G32" s="19">
        <v>43891</v>
      </c>
      <c r="H32" s="10" t="str">
        <f t="shared" si="2"/>
        <v>Com2020</v>
      </c>
    </row>
    <row r="33" spans="1:8">
      <c r="A33" s="27" t="s">
        <v>284</v>
      </c>
      <c r="B33" s="27">
        <v>73</v>
      </c>
      <c r="C33" s="27">
        <v>75</v>
      </c>
      <c r="D33" s="27">
        <v>91</v>
      </c>
      <c r="F33" s="10" t="s">
        <v>301</v>
      </c>
      <c r="G33" s="19">
        <v>42795</v>
      </c>
      <c r="H33" s="10" t="str">
        <f t="shared" si="2"/>
        <v>Des2017</v>
      </c>
    </row>
    <row r="34" spans="1:8">
      <c r="A34" s="27" t="s">
        <v>285</v>
      </c>
      <c r="B34" s="27">
        <v>55</v>
      </c>
      <c r="C34" s="27">
        <v>67</v>
      </c>
      <c r="D34" s="27">
        <v>88</v>
      </c>
      <c r="F34" s="10" t="s">
        <v>301</v>
      </c>
      <c r="G34" s="19">
        <v>43526</v>
      </c>
      <c r="H34" s="10" t="str">
        <f t="shared" si="2"/>
        <v>Des2019</v>
      </c>
    </row>
    <row r="35" spans="1:8">
      <c r="A35" s="27" t="s">
        <v>286</v>
      </c>
      <c r="B35" s="27">
        <v>95</v>
      </c>
      <c r="C35" s="27">
        <v>89</v>
      </c>
      <c r="D35" s="27">
        <v>79</v>
      </c>
      <c r="F35" s="10" t="s">
        <v>302</v>
      </c>
      <c r="G35" s="19">
        <v>42795</v>
      </c>
      <c r="H35" s="10" t="str">
        <f t="shared" si="2"/>
        <v>Art2017</v>
      </c>
    </row>
    <row r="36" spans="1:8">
      <c r="F36" s="10" t="s">
        <v>302</v>
      </c>
      <c r="G36" s="19">
        <v>43526</v>
      </c>
      <c r="H36" s="10" t="str">
        <f t="shared" si="2"/>
        <v>Art2019</v>
      </c>
    </row>
    <row r="37" spans="1:8">
      <c r="A37" s="33" t="s">
        <v>303</v>
      </c>
      <c r="B37" s="33"/>
      <c r="C37" s="33"/>
      <c r="D37" s="27">
        <f>COUNTIFS(B29:B35,"&gt;=70",C29:C35,"&gt;=70",D29:D35,"&gt;=70")</f>
        <v>3</v>
      </c>
    </row>
  </sheetData>
  <mergeCells count="3">
    <mergeCell ref="F12:F13"/>
    <mergeCell ref="B24:C24"/>
    <mergeCell ref="A37:C37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/>
  </sheetViews>
  <sheetFormatPr defaultRowHeight="17"/>
  <cols>
    <col min="1" max="2" width="8.6640625" style="3"/>
    <col min="3" max="3" width="9.33203125" style="3" bestFit="1" customWidth="1"/>
    <col min="4" max="4" width="9.08203125" style="3" bestFit="1" customWidth="1"/>
    <col min="5" max="8" width="8.6640625" style="3"/>
    <col min="9" max="9" width="14.08203125" style="3" bestFit="1" customWidth="1"/>
    <col min="10" max="16384" width="8.6640625" style="3"/>
  </cols>
  <sheetData>
    <row r="1" spans="1:10">
      <c r="A1" s="1" t="s">
        <v>136</v>
      </c>
      <c r="B1" s="2" t="s">
        <v>137</v>
      </c>
      <c r="G1" s="4" t="s">
        <v>0</v>
      </c>
      <c r="H1" s="2" t="s">
        <v>138</v>
      </c>
    </row>
    <row r="2" spans="1:10">
      <c r="A2" s="27" t="s">
        <v>139</v>
      </c>
      <c r="B2" s="27" t="s">
        <v>140</v>
      </c>
      <c r="C2" s="27" t="s">
        <v>141</v>
      </c>
      <c r="D2" s="27" t="s">
        <v>142</v>
      </c>
      <c r="E2" s="27" t="s">
        <v>143</v>
      </c>
      <c r="G2" s="27" t="s">
        <v>7</v>
      </c>
      <c r="H2" s="27" t="s">
        <v>144</v>
      </c>
      <c r="I2" s="27" t="s">
        <v>145</v>
      </c>
      <c r="J2" s="24" t="s">
        <v>146</v>
      </c>
    </row>
    <row r="3" spans="1:10">
      <c r="A3" s="27" t="s">
        <v>147</v>
      </c>
      <c r="B3" s="27" t="s">
        <v>148</v>
      </c>
      <c r="C3" s="27" t="s">
        <v>149</v>
      </c>
      <c r="D3" s="27">
        <v>83</v>
      </c>
      <c r="E3" s="27">
        <v>67</v>
      </c>
      <c r="G3" s="27" t="s">
        <v>150</v>
      </c>
      <c r="H3" s="27" t="s">
        <v>151</v>
      </c>
      <c r="I3" s="27" t="s">
        <v>152</v>
      </c>
      <c r="J3" s="27" t="str">
        <f>IF(MOD(MID(I3,8,1),2)=1,"남","여")</f>
        <v>남</v>
      </c>
    </row>
    <row r="4" spans="1:10">
      <c r="A4" s="27" t="s">
        <v>153</v>
      </c>
      <c r="B4" s="27" t="s">
        <v>154</v>
      </c>
      <c r="C4" s="27" t="s">
        <v>155</v>
      </c>
      <c r="D4" s="27">
        <v>91</v>
      </c>
      <c r="E4" s="27">
        <v>75</v>
      </c>
      <c r="G4" s="27" t="s">
        <v>156</v>
      </c>
      <c r="H4" s="27" t="s">
        <v>157</v>
      </c>
      <c r="I4" s="27" t="s">
        <v>158</v>
      </c>
      <c r="J4" s="27" t="str">
        <f t="shared" ref="J4:J12" si="0">IF(MOD(MID(I4,8,1),2)=1,"남","여")</f>
        <v>여</v>
      </c>
    </row>
    <row r="5" spans="1:10">
      <c r="A5" s="27" t="s">
        <v>159</v>
      </c>
      <c r="B5" s="27" t="s">
        <v>160</v>
      </c>
      <c r="C5" s="27" t="s">
        <v>149</v>
      </c>
      <c r="D5" s="27">
        <v>88</v>
      </c>
      <c r="E5" s="27">
        <v>83</v>
      </c>
      <c r="G5" s="27" t="s">
        <v>161</v>
      </c>
      <c r="H5" s="27" t="s">
        <v>162</v>
      </c>
      <c r="I5" s="27" t="s">
        <v>163</v>
      </c>
      <c r="J5" s="27" t="str">
        <f t="shared" si="0"/>
        <v>여</v>
      </c>
    </row>
    <row r="6" spans="1:10">
      <c r="A6" s="27" t="s">
        <v>164</v>
      </c>
      <c r="B6" s="27" t="s">
        <v>165</v>
      </c>
      <c r="C6" s="27" t="s">
        <v>149</v>
      </c>
      <c r="D6" s="27">
        <v>73</v>
      </c>
      <c r="E6" s="27">
        <v>72</v>
      </c>
      <c r="G6" s="27" t="s">
        <v>166</v>
      </c>
      <c r="H6" s="27" t="s">
        <v>151</v>
      </c>
      <c r="I6" s="27" t="s">
        <v>167</v>
      </c>
      <c r="J6" s="27" t="str">
        <f t="shared" si="0"/>
        <v>남</v>
      </c>
    </row>
    <row r="7" spans="1:10">
      <c r="A7" s="27" t="s">
        <v>168</v>
      </c>
      <c r="B7" s="27" t="s">
        <v>169</v>
      </c>
      <c r="C7" s="27" t="s">
        <v>155</v>
      </c>
      <c r="D7" s="27">
        <v>65</v>
      </c>
      <c r="E7" s="27">
        <v>70</v>
      </c>
      <c r="G7" s="27" t="s">
        <v>170</v>
      </c>
      <c r="H7" s="27" t="s">
        <v>171</v>
      </c>
      <c r="I7" s="27" t="s">
        <v>172</v>
      </c>
      <c r="J7" s="27" t="str">
        <f t="shared" si="0"/>
        <v>남</v>
      </c>
    </row>
    <row r="8" spans="1:10">
      <c r="A8" s="27" t="s">
        <v>173</v>
      </c>
      <c r="B8" s="27" t="s">
        <v>174</v>
      </c>
      <c r="C8" s="27" t="s">
        <v>149</v>
      </c>
      <c r="D8" s="27">
        <v>94</v>
      </c>
      <c r="E8" s="27">
        <v>98</v>
      </c>
      <c r="G8" s="27" t="s">
        <v>175</v>
      </c>
      <c r="H8" s="27" t="s">
        <v>157</v>
      </c>
      <c r="I8" s="27" t="s">
        <v>176</v>
      </c>
      <c r="J8" s="27" t="str">
        <f t="shared" si="0"/>
        <v>여</v>
      </c>
    </row>
    <row r="9" spans="1:10">
      <c r="A9" s="27" t="s">
        <v>177</v>
      </c>
      <c r="B9" s="27" t="s">
        <v>178</v>
      </c>
      <c r="C9" s="27" t="s">
        <v>155</v>
      </c>
      <c r="D9" s="27">
        <v>55</v>
      </c>
      <c r="E9" s="27">
        <v>51</v>
      </c>
      <c r="G9" s="27" t="s">
        <v>179</v>
      </c>
      <c r="H9" s="27" t="s">
        <v>151</v>
      </c>
      <c r="I9" s="27" t="s">
        <v>180</v>
      </c>
      <c r="J9" s="27" t="str">
        <f t="shared" si="0"/>
        <v>여</v>
      </c>
    </row>
    <row r="10" spans="1:10">
      <c r="A10" s="27" t="s">
        <v>181</v>
      </c>
      <c r="B10" s="27" t="s">
        <v>182</v>
      </c>
      <c r="C10" s="27" t="s">
        <v>149</v>
      </c>
      <c r="D10" s="27">
        <v>89</v>
      </c>
      <c r="E10" s="27">
        <v>79</v>
      </c>
      <c r="G10" s="27" t="s">
        <v>183</v>
      </c>
      <c r="H10" s="27" t="s">
        <v>162</v>
      </c>
      <c r="I10" s="27" t="s">
        <v>184</v>
      </c>
      <c r="J10" s="27" t="str">
        <f t="shared" si="0"/>
        <v>남</v>
      </c>
    </row>
    <row r="11" spans="1:10">
      <c r="A11" s="27" t="s">
        <v>185</v>
      </c>
      <c r="B11" s="27" t="s">
        <v>186</v>
      </c>
      <c r="C11" s="27" t="s">
        <v>155</v>
      </c>
      <c r="D11" s="27">
        <v>90</v>
      </c>
      <c r="E11" s="27">
        <v>84</v>
      </c>
      <c r="G11" s="27" t="s">
        <v>187</v>
      </c>
      <c r="H11" s="27" t="s">
        <v>171</v>
      </c>
      <c r="I11" s="27" t="s">
        <v>188</v>
      </c>
      <c r="J11" s="27" t="str">
        <f t="shared" si="0"/>
        <v>여</v>
      </c>
    </row>
    <row r="12" spans="1:10">
      <c r="A12" s="33" t="s">
        <v>189</v>
      </c>
      <c r="B12" s="33"/>
      <c r="C12" s="33"/>
      <c r="D12" s="33"/>
      <c r="E12" s="27" t="str">
        <f>COUNTIFS(D3:D11,"&gt;=80",E3:E11,"&gt;=70")&amp;"명"</f>
        <v>5명</v>
      </c>
      <c r="G12" s="27" t="s">
        <v>190</v>
      </c>
      <c r="H12" s="27" t="s">
        <v>151</v>
      </c>
      <c r="I12" s="27" t="s">
        <v>191</v>
      </c>
      <c r="J12" s="27" t="str">
        <f t="shared" si="0"/>
        <v>여</v>
      </c>
    </row>
    <row r="14" spans="1:10">
      <c r="A14" s="4" t="s">
        <v>192</v>
      </c>
      <c r="B14" s="2" t="s">
        <v>193</v>
      </c>
      <c r="H14" s="9" t="s">
        <v>4</v>
      </c>
      <c r="I14" s="7" t="s">
        <v>194</v>
      </c>
      <c r="J14" s="8"/>
    </row>
    <row r="15" spans="1:10">
      <c r="A15" s="27" t="s">
        <v>195</v>
      </c>
      <c r="B15" s="27" t="s">
        <v>196</v>
      </c>
      <c r="C15" s="27" t="s">
        <v>197</v>
      </c>
      <c r="D15" s="27" t="s">
        <v>198</v>
      </c>
      <c r="E15" s="27" t="s">
        <v>199</v>
      </c>
      <c r="F15" s="24" t="s">
        <v>200</v>
      </c>
      <c r="H15" s="10" t="s">
        <v>201</v>
      </c>
      <c r="I15" s="10" t="s">
        <v>202</v>
      </c>
      <c r="J15" s="11" t="s">
        <v>203</v>
      </c>
    </row>
    <row r="16" spans="1:10">
      <c r="A16" s="27" t="s">
        <v>204</v>
      </c>
      <c r="B16" s="27" t="s">
        <v>205</v>
      </c>
      <c r="C16" s="27" t="s">
        <v>205</v>
      </c>
      <c r="D16" s="27" t="s">
        <v>205</v>
      </c>
      <c r="E16" s="27" t="s">
        <v>205</v>
      </c>
      <c r="F16" s="27" t="str">
        <f>CHOOSE(COUNTA(B16:E16),"25%","50%","75%","100%")</f>
        <v>100%</v>
      </c>
      <c r="H16" s="10" t="s">
        <v>206</v>
      </c>
      <c r="I16" s="19">
        <v>44141</v>
      </c>
      <c r="J16" s="10" t="str">
        <f>UPPER(H16)&amp;"-"&amp;MONTH(I16)</f>
        <v>COM-11</v>
      </c>
    </row>
    <row r="17" spans="1:10">
      <c r="A17" s="27" t="s">
        <v>207</v>
      </c>
      <c r="B17" s="27"/>
      <c r="C17" s="27" t="s">
        <v>205</v>
      </c>
      <c r="D17" s="27" t="s">
        <v>205</v>
      </c>
      <c r="E17" s="27" t="s">
        <v>205</v>
      </c>
      <c r="F17" s="27" t="str">
        <f t="shared" ref="F17:F24" si="1">CHOOSE(COUNTA(B17:E17),"25%","50%","75%","100%")</f>
        <v>75%</v>
      </c>
      <c r="H17" s="10" t="s">
        <v>208</v>
      </c>
      <c r="I17" s="19">
        <v>44141</v>
      </c>
      <c r="J17" s="10" t="str">
        <f t="shared" ref="J17:J24" si="2">UPPER(H17)&amp;"-"&amp;MONTH(I17)</f>
        <v>MOU-11</v>
      </c>
    </row>
    <row r="18" spans="1:10">
      <c r="A18" s="27" t="s">
        <v>209</v>
      </c>
      <c r="B18" s="27" t="s">
        <v>205</v>
      </c>
      <c r="C18" s="27" t="s">
        <v>205</v>
      </c>
      <c r="D18" s="27" t="s">
        <v>205</v>
      </c>
      <c r="E18" s="27" t="s">
        <v>205</v>
      </c>
      <c r="F18" s="27" t="str">
        <f t="shared" si="1"/>
        <v>100%</v>
      </c>
      <c r="H18" s="10" t="s">
        <v>210</v>
      </c>
      <c r="I18" s="19">
        <v>44141</v>
      </c>
      <c r="J18" s="10" t="str">
        <f t="shared" si="2"/>
        <v>KEY-11</v>
      </c>
    </row>
    <row r="19" spans="1:10">
      <c r="A19" s="27" t="s">
        <v>211</v>
      </c>
      <c r="B19" s="27" t="s">
        <v>205</v>
      </c>
      <c r="C19" s="27"/>
      <c r="D19" s="27" t="s">
        <v>205</v>
      </c>
      <c r="E19" s="27" t="s">
        <v>205</v>
      </c>
      <c r="F19" s="27" t="str">
        <f t="shared" si="1"/>
        <v>75%</v>
      </c>
      <c r="H19" s="10" t="s">
        <v>206</v>
      </c>
      <c r="I19" s="19">
        <v>44170</v>
      </c>
      <c r="J19" s="10" t="str">
        <f t="shared" si="2"/>
        <v>COM-12</v>
      </c>
    </row>
    <row r="20" spans="1:10">
      <c r="A20" s="27" t="s">
        <v>212</v>
      </c>
      <c r="B20" s="27" t="s">
        <v>205</v>
      </c>
      <c r="C20" s="27" t="s">
        <v>205</v>
      </c>
      <c r="D20" s="27"/>
      <c r="E20" s="27" t="s">
        <v>205</v>
      </c>
      <c r="F20" s="27" t="str">
        <f t="shared" si="1"/>
        <v>75%</v>
      </c>
      <c r="H20" s="10" t="s">
        <v>208</v>
      </c>
      <c r="I20" s="19">
        <v>44170</v>
      </c>
      <c r="J20" s="10" t="str">
        <f t="shared" si="2"/>
        <v>MOU-12</v>
      </c>
    </row>
    <row r="21" spans="1:10">
      <c r="A21" s="27" t="s">
        <v>213</v>
      </c>
      <c r="B21" s="27" t="s">
        <v>205</v>
      </c>
      <c r="C21" s="27" t="s">
        <v>205</v>
      </c>
      <c r="D21" s="27" t="s">
        <v>205</v>
      </c>
      <c r="E21" s="27" t="s">
        <v>205</v>
      </c>
      <c r="F21" s="27" t="str">
        <f t="shared" si="1"/>
        <v>100%</v>
      </c>
      <c r="H21" s="10" t="s">
        <v>210</v>
      </c>
      <c r="I21" s="19">
        <v>44170</v>
      </c>
      <c r="J21" s="10" t="str">
        <f t="shared" si="2"/>
        <v>KEY-12</v>
      </c>
    </row>
    <row r="22" spans="1:10">
      <c r="A22" s="27" t="s">
        <v>214</v>
      </c>
      <c r="B22" s="27" t="s">
        <v>205</v>
      </c>
      <c r="C22" s="27" t="s">
        <v>205</v>
      </c>
      <c r="D22" s="27" t="s">
        <v>205</v>
      </c>
      <c r="E22" s="27" t="s">
        <v>205</v>
      </c>
      <c r="F22" s="27" t="str">
        <f t="shared" si="1"/>
        <v>100%</v>
      </c>
      <c r="H22" s="10" t="s">
        <v>206</v>
      </c>
      <c r="I22" s="19">
        <v>44199</v>
      </c>
      <c r="J22" s="10" t="str">
        <f t="shared" si="2"/>
        <v>COM-1</v>
      </c>
    </row>
    <row r="23" spans="1:10">
      <c r="A23" s="27" t="s">
        <v>215</v>
      </c>
      <c r="B23" s="27" t="s">
        <v>205</v>
      </c>
      <c r="C23" s="27"/>
      <c r="D23" s="27" t="s">
        <v>205</v>
      </c>
      <c r="E23" s="27"/>
      <c r="F23" s="27" t="str">
        <f t="shared" si="1"/>
        <v>50%</v>
      </c>
      <c r="H23" s="10" t="s">
        <v>208</v>
      </c>
      <c r="I23" s="19">
        <v>44199</v>
      </c>
      <c r="J23" s="10" t="str">
        <f t="shared" si="2"/>
        <v>MOU-1</v>
      </c>
    </row>
    <row r="24" spans="1:10">
      <c r="A24" s="27" t="s">
        <v>216</v>
      </c>
      <c r="B24" s="27" t="s">
        <v>205</v>
      </c>
      <c r="C24" s="27" t="s">
        <v>205</v>
      </c>
      <c r="D24" s="27" t="s">
        <v>205</v>
      </c>
      <c r="E24" s="27" t="s">
        <v>205</v>
      </c>
      <c r="F24" s="27" t="str">
        <f t="shared" si="1"/>
        <v>100%</v>
      </c>
      <c r="H24" s="10" t="s">
        <v>210</v>
      </c>
      <c r="I24" s="19">
        <v>44199</v>
      </c>
      <c r="J24" s="10" t="str">
        <f t="shared" si="2"/>
        <v>KEY-1</v>
      </c>
    </row>
    <row r="26" spans="1:10">
      <c r="A26" s="4" t="s">
        <v>217</v>
      </c>
      <c r="B26" s="2" t="s">
        <v>218</v>
      </c>
    </row>
    <row r="27" spans="1:10">
      <c r="A27" s="27" t="s">
        <v>1</v>
      </c>
      <c r="B27" s="27" t="s">
        <v>141</v>
      </c>
      <c r="C27" s="27" t="s">
        <v>2</v>
      </c>
      <c r="D27" s="27" t="s">
        <v>219</v>
      </c>
      <c r="E27" s="24" t="s">
        <v>220</v>
      </c>
    </row>
    <row r="28" spans="1:10">
      <c r="A28" s="27" t="s">
        <v>221</v>
      </c>
      <c r="B28" s="27" t="s">
        <v>155</v>
      </c>
      <c r="C28" s="25">
        <v>667000</v>
      </c>
      <c r="D28" s="25">
        <v>20010</v>
      </c>
      <c r="E28" s="27" t="str">
        <f>HLOOKUP(_xlfn.RANK.EQ(C28,$C$28:$C$36),$B$39:$E$40,2)</f>
        <v>브론즈</v>
      </c>
    </row>
    <row r="29" spans="1:10">
      <c r="A29" s="27" t="s">
        <v>222</v>
      </c>
      <c r="B29" s="27" t="s">
        <v>149</v>
      </c>
      <c r="C29" s="25">
        <v>575800</v>
      </c>
      <c r="D29" s="25">
        <v>17274</v>
      </c>
      <c r="E29" s="27" t="str">
        <f t="shared" ref="E29:E36" si="3">HLOOKUP(_xlfn.RANK.EQ(C29,$C$28:$C$36),$B$39:$E$40,2)</f>
        <v>일반</v>
      </c>
    </row>
    <row r="30" spans="1:10">
      <c r="A30" s="27" t="s">
        <v>223</v>
      </c>
      <c r="B30" s="27" t="s">
        <v>155</v>
      </c>
      <c r="C30" s="25">
        <v>768100</v>
      </c>
      <c r="D30" s="25">
        <v>23043</v>
      </c>
      <c r="E30" s="27" t="str">
        <f t="shared" si="3"/>
        <v>브론즈</v>
      </c>
    </row>
    <row r="31" spans="1:10">
      <c r="A31" s="27" t="s">
        <v>224</v>
      </c>
      <c r="B31" s="27" t="s">
        <v>155</v>
      </c>
      <c r="C31" s="25">
        <v>913600</v>
      </c>
      <c r="D31" s="25">
        <v>27408</v>
      </c>
      <c r="E31" s="27" t="str">
        <f t="shared" si="3"/>
        <v>골드</v>
      </c>
    </row>
    <row r="32" spans="1:10">
      <c r="A32" s="27" t="s">
        <v>225</v>
      </c>
      <c r="B32" s="27" t="s">
        <v>155</v>
      </c>
      <c r="C32" s="25">
        <v>866000</v>
      </c>
      <c r="D32" s="25">
        <v>25980</v>
      </c>
      <c r="E32" s="27" t="str">
        <f t="shared" si="3"/>
        <v>실버</v>
      </c>
    </row>
    <row r="33" spans="1:5">
      <c r="A33" s="27" t="s">
        <v>226</v>
      </c>
      <c r="B33" s="27" t="s">
        <v>149</v>
      </c>
      <c r="C33" s="25">
        <v>468200</v>
      </c>
      <c r="D33" s="25">
        <v>14046</v>
      </c>
      <c r="E33" s="27" t="str">
        <f t="shared" si="3"/>
        <v>일반</v>
      </c>
    </row>
    <row r="34" spans="1:5">
      <c r="A34" s="27" t="s">
        <v>227</v>
      </c>
      <c r="B34" s="27" t="s">
        <v>149</v>
      </c>
      <c r="C34" s="25">
        <v>511000</v>
      </c>
      <c r="D34" s="25">
        <v>15330</v>
      </c>
      <c r="E34" s="27" t="str">
        <f t="shared" si="3"/>
        <v>일반</v>
      </c>
    </row>
    <row r="35" spans="1:5">
      <c r="A35" s="27" t="s">
        <v>228</v>
      </c>
      <c r="B35" s="27" t="s">
        <v>155</v>
      </c>
      <c r="C35" s="25">
        <v>978400</v>
      </c>
      <c r="D35" s="25">
        <v>29352</v>
      </c>
      <c r="E35" s="27" t="str">
        <f t="shared" si="3"/>
        <v>골드</v>
      </c>
    </row>
    <row r="36" spans="1:5">
      <c r="A36" s="27" t="s">
        <v>229</v>
      </c>
      <c r="B36" s="27" t="s">
        <v>149</v>
      </c>
      <c r="C36" s="25">
        <v>810000</v>
      </c>
      <c r="D36" s="25">
        <v>24300</v>
      </c>
      <c r="E36" s="27" t="str">
        <f t="shared" si="3"/>
        <v>실버</v>
      </c>
    </row>
    <row r="38" spans="1:5">
      <c r="A38" s="26" t="s">
        <v>230</v>
      </c>
    </row>
    <row r="39" spans="1:5">
      <c r="A39" s="27" t="s">
        <v>231</v>
      </c>
      <c r="B39" s="27">
        <v>1</v>
      </c>
      <c r="C39" s="27">
        <v>3</v>
      </c>
      <c r="D39" s="27">
        <v>5</v>
      </c>
      <c r="E39" s="27">
        <v>7</v>
      </c>
    </row>
    <row r="40" spans="1:5">
      <c r="A40" s="27" t="s">
        <v>3</v>
      </c>
      <c r="B40" s="27" t="s">
        <v>232</v>
      </c>
      <c r="C40" s="27" t="s">
        <v>233</v>
      </c>
      <c r="D40" s="27" t="s">
        <v>234</v>
      </c>
      <c r="E40" s="27" t="s">
        <v>235</v>
      </c>
    </row>
  </sheetData>
  <mergeCells count="1">
    <mergeCell ref="A12:D12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workbookViewId="0">
      <selection activeCell="I28" sqref="I28"/>
    </sheetView>
  </sheetViews>
  <sheetFormatPr defaultRowHeight="17"/>
  <cols>
    <col min="1" max="6" width="8.6640625" style="3"/>
    <col min="7" max="7" width="10.4140625" style="3" bestFit="1" customWidth="1"/>
    <col min="8" max="16384" width="8.6640625" style="3"/>
  </cols>
  <sheetData>
    <row r="1" spans="1:11">
      <c r="A1" s="1" t="s">
        <v>8</v>
      </c>
      <c r="B1" s="2" t="s">
        <v>9</v>
      </c>
      <c r="G1" s="4" t="s">
        <v>10</v>
      </c>
      <c r="H1" s="2" t="s">
        <v>11</v>
      </c>
    </row>
    <row r="2" spans="1:11">
      <c r="A2" s="27" t="s">
        <v>12</v>
      </c>
      <c r="B2" s="27" t="s">
        <v>13</v>
      </c>
      <c r="C2" s="27" t="s">
        <v>14</v>
      </c>
      <c r="D2" s="27" t="s">
        <v>15</v>
      </c>
      <c r="E2" s="27" t="s">
        <v>16</v>
      </c>
      <c r="G2" s="27" t="s">
        <v>17</v>
      </c>
      <c r="H2" s="27" t="s">
        <v>18</v>
      </c>
      <c r="I2" s="27" t="s">
        <v>13</v>
      </c>
      <c r="J2" s="27" t="s">
        <v>19</v>
      </c>
      <c r="K2" s="27" t="s">
        <v>20</v>
      </c>
    </row>
    <row r="3" spans="1:11">
      <c r="A3" s="27">
        <v>1</v>
      </c>
      <c r="B3" s="27" t="s">
        <v>21</v>
      </c>
      <c r="C3" s="27" t="s">
        <v>22</v>
      </c>
      <c r="D3" s="27">
        <v>78.8</v>
      </c>
      <c r="E3" s="27"/>
      <c r="G3" s="27" t="s">
        <v>23</v>
      </c>
      <c r="H3" s="27" t="s">
        <v>24</v>
      </c>
      <c r="I3" s="27" t="s">
        <v>25</v>
      </c>
      <c r="J3" s="27" t="s">
        <v>26</v>
      </c>
      <c r="K3" s="27" t="s">
        <v>27</v>
      </c>
    </row>
    <row r="4" spans="1:11">
      <c r="A4" s="27">
        <v>2</v>
      </c>
      <c r="B4" s="27" t="s">
        <v>28</v>
      </c>
      <c r="C4" s="27" t="s">
        <v>29</v>
      </c>
      <c r="D4" s="27">
        <v>86.7</v>
      </c>
      <c r="E4" s="27" t="s">
        <v>30</v>
      </c>
      <c r="G4" s="27" t="s">
        <v>31</v>
      </c>
      <c r="H4" s="27" t="s">
        <v>32</v>
      </c>
      <c r="I4" s="27" t="s">
        <v>33</v>
      </c>
      <c r="J4" s="27" t="s">
        <v>34</v>
      </c>
      <c r="K4" s="27" t="s">
        <v>35</v>
      </c>
    </row>
    <row r="5" spans="1:11">
      <c r="A5" s="27">
        <v>3</v>
      </c>
      <c r="B5" s="27" t="s">
        <v>36</v>
      </c>
      <c r="C5" s="27" t="s">
        <v>37</v>
      </c>
      <c r="D5" s="27">
        <v>91.5</v>
      </c>
      <c r="E5" s="27"/>
      <c r="G5" s="27" t="s">
        <v>38</v>
      </c>
      <c r="H5" s="27" t="s">
        <v>39</v>
      </c>
      <c r="I5" s="27" t="s">
        <v>40</v>
      </c>
      <c r="J5" s="27" t="s">
        <v>41</v>
      </c>
      <c r="K5" s="27" t="s">
        <v>42</v>
      </c>
    </row>
    <row r="6" spans="1:11">
      <c r="A6" s="27">
        <v>4</v>
      </c>
      <c r="B6" s="27" t="s">
        <v>43</v>
      </c>
      <c r="C6" s="27" t="s">
        <v>44</v>
      </c>
      <c r="D6" s="27">
        <v>82.1</v>
      </c>
      <c r="E6" s="27" t="s">
        <v>30</v>
      </c>
      <c r="G6" s="27" t="s">
        <v>38</v>
      </c>
      <c r="H6" s="27" t="s">
        <v>45</v>
      </c>
      <c r="I6" s="27" t="s">
        <v>46</v>
      </c>
      <c r="J6" s="27" t="s">
        <v>47</v>
      </c>
      <c r="K6" s="27" t="s">
        <v>48</v>
      </c>
    </row>
    <row r="7" spans="1:11">
      <c r="A7" s="27">
        <v>5</v>
      </c>
      <c r="B7" s="27" t="s">
        <v>49</v>
      </c>
      <c r="C7" s="27" t="s">
        <v>44</v>
      </c>
      <c r="D7" s="27">
        <v>92.2</v>
      </c>
      <c r="E7" s="27"/>
      <c r="G7" s="27" t="s">
        <v>38</v>
      </c>
      <c r="H7" s="27" t="s">
        <v>24</v>
      </c>
      <c r="I7" s="27" t="s">
        <v>25</v>
      </c>
      <c r="J7" s="27" t="s">
        <v>50</v>
      </c>
      <c r="K7" s="27" t="s">
        <v>51</v>
      </c>
    </row>
    <row r="8" spans="1:11">
      <c r="A8" s="27">
        <v>6</v>
      </c>
      <c r="B8" s="27" t="s">
        <v>52</v>
      </c>
      <c r="C8" s="27" t="s">
        <v>37</v>
      </c>
      <c r="D8" s="27">
        <v>79.400000000000006</v>
      </c>
      <c r="E8" s="27"/>
      <c r="G8" s="27" t="s">
        <v>53</v>
      </c>
      <c r="H8" s="27" t="s">
        <v>45</v>
      </c>
      <c r="I8" s="27" t="s">
        <v>46</v>
      </c>
      <c r="J8" s="27" t="s">
        <v>54</v>
      </c>
      <c r="K8" s="27" t="s">
        <v>55</v>
      </c>
    </row>
    <row r="9" spans="1:11">
      <c r="A9" s="27">
        <v>7</v>
      </c>
      <c r="B9" s="27" t="s">
        <v>56</v>
      </c>
      <c r="C9" s="27" t="s">
        <v>22</v>
      </c>
      <c r="D9" s="27">
        <v>88.6</v>
      </c>
      <c r="E9" s="27"/>
      <c r="G9" s="27" t="s">
        <v>53</v>
      </c>
      <c r="H9" s="27" t="s">
        <v>24</v>
      </c>
      <c r="I9" s="27" t="s">
        <v>25</v>
      </c>
      <c r="J9" s="27" t="s">
        <v>57</v>
      </c>
      <c r="K9" s="27" t="s">
        <v>58</v>
      </c>
    </row>
    <row r="11" spans="1:11">
      <c r="A11" s="28" t="s">
        <v>59</v>
      </c>
      <c r="B11" s="27" t="s">
        <v>60</v>
      </c>
      <c r="C11" s="27" t="s">
        <v>60</v>
      </c>
      <c r="D11" s="29" t="s">
        <v>61</v>
      </c>
      <c r="E11" s="30"/>
      <c r="G11" s="27" t="s">
        <v>62</v>
      </c>
      <c r="H11" s="27" t="s">
        <v>24</v>
      </c>
      <c r="I11" s="27" t="s">
        <v>39</v>
      </c>
      <c r="J11" s="27" t="s">
        <v>32</v>
      </c>
      <c r="K11" s="27" t="s">
        <v>45</v>
      </c>
    </row>
    <row r="12" spans="1:11">
      <c r="A12" s="28"/>
      <c r="B12" s="27" t="s">
        <v>37</v>
      </c>
      <c r="C12" s="27" t="s">
        <v>44</v>
      </c>
      <c r="D12" s="31">
        <f>ROUNDUP(AVERAGE(DMAX(A2:E9,4,B11:B12),DMAX(A2:E9,4,C11:C12)),1)</f>
        <v>91.899999999999991</v>
      </c>
      <c r="E12" s="32"/>
      <c r="G12" s="24" t="s">
        <v>63</v>
      </c>
      <c r="H12" s="27" t="str">
        <f>IF(COUNTIF($H$3:$H$9,H11)&gt;=2,"우수","일반")</f>
        <v>우수</v>
      </c>
      <c r="I12" s="27" t="str">
        <f t="shared" ref="I12:K12" si="0">IF(COUNTIF($H$3:$H$9,I11)&gt;=2,"우수","일반")</f>
        <v>일반</v>
      </c>
      <c r="J12" s="27" t="str">
        <f t="shared" si="0"/>
        <v>일반</v>
      </c>
      <c r="K12" s="27" t="str">
        <f t="shared" si="0"/>
        <v>우수</v>
      </c>
    </row>
    <row r="14" spans="1:11">
      <c r="A14" s="9" t="s">
        <v>64</v>
      </c>
      <c r="B14" s="7" t="s">
        <v>65</v>
      </c>
      <c r="C14" s="8"/>
      <c r="D14" s="8"/>
      <c r="E14" s="8"/>
      <c r="G14" s="4" t="s">
        <v>66</v>
      </c>
      <c r="H14" s="2" t="s">
        <v>67</v>
      </c>
    </row>
    <row r="15" spans="1:11">
      <c r="A15" s="13" t="s">
        <v>68</v>
      </c>
      <c r="B15" s="13" t="s">
        <v>69</v>
      </c>
      <c r="C15" s="13" t="s">
        <v>70</v>
      </c>
      <c r="D15" s="13" t="s">
        <v>71</v>
      </c>
      <c r="E15" s="14" t="s">
        <v>72</v>
      </c>
      <c r="G15" s="5" t="s">
        <v>73</v>
      </c>
      <c r="H15" s="5" t="s">
        <v>74</v>
      </c>
      <c r="I15" s="5" t="s">
        <v>75</v>
      </c>
      <c r="J15" s="5" t="s">
        <v>76</v>
      </c>
      <c r="K15" s="6" t="s">
        <v>77</v>
      </c>
    </row>
    <row r="16" spans="1:11">
      <c r="A16" s="13" t="s">
        <v>78</v>
      </c>
      <c r="B16" s="13" t="s">
        <v>79</v>
      </c>
      <c r="C16" s="13" t="s">
        <v>80</v>
      </c>
      <c r="D16" s="13" t="s">
        <v>81</v>
      </c>
      <c r="E16" s="13" t="str">
        <f>CHOOSE(RIGHT(A16,1),"가구","도서","요리","손글씨","손글씨")</f>
        <v>도서</v>
      </c>
      <c r="G16" s="5" t="s">
        <v>82</v>
      </c>
      <c r="H16" s="5" t="s">
        <v>83</v>
      </c>
      <c r="I16" s="20">
        <v>0.5587037037037037</v>
      </c>
      <c r="J16" s="20">
        <v>0.5822222222222222</v>
      </c>
      <c r="K16" s="20">
        <f>IF(RIGHT(G16,3)="자동차",(J16-I16)+TIME(,2,),J16-I16)</f>
        <v>2.3518518518518494E-2</v>
      </c>
    </row>
    <row r="17" spans="1:11">
      <c r="A17" s="13" t="s">
        <v>84</v>
      </c>
      <c r="B17" s="13" t="s">
        <v>85</v>
      </c>
      <c r="C17" s="13" t="s">
        <v>86</v>
      </c>
      <c r="D17" s="13" t="s">
        <v>81</v>
      </c>
      <c r="E17" s="13" t="str">
        <f t="shared" ref="E17:E22" si="1">CHOOSE(RIGHT(A17,1),"가구","도서","요리","손글씨","손글씨")</f>
        <v>가구</v>
      </c>
      <c r="G17" s="5" t="s">
        <v>87</v>
      </c>
      <c r="H17" s="5" t="s">
        <v>88</v>
      </c>
      <c r="I17" s="20">
        <v>0.58013888888888887</v>
      </c>
      <c r="J17" s="20">
        <v>0.60688657407407409</v>
      </c>
      <c r="K17" s="20">
        <f t="shared" ref="K17:K22" si="2">IF(RIGHT(G17,3)="자동차",(J17-I17)+TIME(,2,),J17-I17)</f>
        <v>2.8136574074074109E-2</v>
      </c>
    </row>
    <row r="18" spans="1:11">
      <c r="A18" s="13" t="s">
        <v>89</v>
      </c>
      <c r="B18" s="13" t="s">
        <v>90</v>
      </c>
      <c r="C18" s="13" t="s">
        <v>91</v>
      </c>
      <c r="D18" s="13" t="s">
        <v>44</v>
      </c>
      <c r="E18" s="13" t="str">
        <f t="shared" si="1"/>
        <v>요리</v>
      </c>
      <c r="G18" s="5" t="s">
        <v>92</v>
      </c>
      <c r="H18" s="5" t="s">
        <v>93</v>
      </c>
      <c r="I18" s="20">
        <v>0.5663541666666666</v>
      </c>
      <c r="J18" s="20">
        <v>0.60390046296296296</v>
      </c>
      <c r="K18" s="20">
        <f t="shared" si="2"/>
        <v>3.7546296296296355E-2</v>
      </c>
    </row>
    <row r="19" spans="1:11">
      <c r="A19" s="13" t="s">
        <v>94</v>
      </c>
      <c r="B19" s="13" t="s">
        <v>95</v>
      </c>
      <c r="C19" s="13" t="s">
        <v>96</v>
      </c>
      <c r="D19" s="13" t="s">
        <v>44</v>
      </c>
      <c r="E19" s="13" t="str">
        <f t="shared" si="1"/>
        <v>손글씨</v>
      </c>
      <c r="G19" s="5" t="s">
        <v>97</v>
      </c>
      <c r="H19" s="5" t="s">
        <v>98</v>
      </c>
      <c r="I19" s="20">
        <v>0.55435185185185187</v>
      </c>
      <c r="J19" s="20">
        <v>0.57571759259259259</v>
      </c>
      <c r="K19" s="20">
        <f t="shared" si="2"/>
        <v>2.1365740740740713E-2</v>
      </c>
    </row>
    <row r="20" spans="1:11">
      <c r="A20" s="13" t="s">
        <v>99</v>
      </c>
      <c r="B20" s="13" t="s">
        <v>100</v>
      </c>
      <c r="C20" s="13" t="s">
        <v>101</v>
      </c>
      <c r="D20" s="13" t="s">
        <v>37</v>
      </c>
      <c r="E20" s="13" t="str">
        <f t="shared" si="1"/>
        <v>가구</v>
      </c>
      <c r="G20" s="5" t="s">
        <v>102</v>
      </c>
      <c r="H20" s="5" t="s">
        <v>103</v>
      </c>
      <c r="I20" s="20">
        <v>0.56436342592592592</v>
      </c>
      <c r="J20" s="20">
        <v>0.59150462962962969</v>
      </c>
      <c r="K20" s="20">
        <f t="shared" si="2"/>
        <v>2.8530092592592652E-2</v>
      </c>
    </row>
    <row r="21" spans="1:11">
      <c r="A21" s="13" t="s">
        <v>104</v>
      </c>
      <c r="B21" s="13" t="s">
        <v>105</v>
      </c>
      <c r="C21" s="13" t="s">
        <v>106</v>
      </c>
      <c r="D21" s="13" t="s">
        <v>107</v>
      </c>
      <c r="E21" s="13" t="str">
        <f t="shared" si="1"/>
        <v>요리</v>
      </c>
      <c r="G21" s="5" t="s">
        <v>108</v>
      </c>
      <c r="H21" s="5" t="s">
        <v>109</v>
      </c>
      <c r="I21" s="20">
        <v>0.57093749999999999</v>
      </c>
      <c r="J21" s="20">
        <v>0.60993055555555553</v>
      </c>
      <c r="K21" s="20">
        <f t="shared" si="2"/>
        <v>4.0381944444444436E-2</v>
      </c>
    </row>
    <row r="22" spans="1:11">
      <c r="A22" s="13" t="s">
        <v>110</v>
      </c>
      <c r="B22" s="13" t="s">
        <v>111</v>
      </c>
      <c r="C22" s="13" t="s">
        <v>112</v>
      </c>
      <c r="D22" s="13" t="s">
        <v>44</v>
      </c>
      <c r="E22" s="13" t="str">
        <f t="shared" si="1"/>
        <v>손글씨</v>
      </c>
      <c r="G22" s="5" t="s">
        <v>113</v>
      </c>
      <c r="H22" s="5" t="s">
        <v>114</v>
      </c>
      <c r="I22" s="20">
        <v>0.56136574074074075</v>
      </c>
      <c r="J22" s="20">
        <v>0.58783564814814815</v>
      </c>
      <c r="K22" s="20">
        <f t="shared" si="2"/>
        <v>2.64699074074074E-2</v>
      </c>
    </row>
    <row r="24" spans="1:11">
      <c r="A24" s="4" t="s">
        <v>115</v>
      </c>
      <c r="B24" s="2" t="s">
        <v>116</v>
      </c>
    </row>
    <row r="25" spans="1:11">
      <c r="A25" s="5" t="s">
        <v>117</v>
      </c>
      <c r="B25" s="5" t="s">
        <v>118</v>
      </c>
      <c r="C25" s="5" t="s">
        <v>119</v>
      </c>
      <c r="D25" s="5" t="s">
        <v>120</v>
      </c>
    </row>
    <row r="26" spans="1:11">
      <c r="A26" s="5" t="s">
        <v>121</v>
      </c>
      <c r="B26" s="5" t="s">
        <v>122</v>
      </c>
      <c r="C26" s="27">
        <v>18</v>
      </c>
      <c r="D26" s="27">
        <v>25</v>
      </c>
    </row>
    <row r="27" spans="1:11">
      <c r="A27" s="5" t="s">
        <v>123</v>
      </c>
      <c r="B27" s="5" t="s">
        <v>124</v>
      </c>
      <c r="C27" s="27">
        <v>25</v>
      </c>
      <c r="D27" s="27">
        <v>22</v>
      </c>
    </row>
    <row r="28" spans="1:11">
      <c r="A28" s="5" t="s">
        <v>125</v>
      </c>
      <c r="B28" s="5" t="s">
        <v>126</v>
      </c>
      <c r="C28" s="27">
        <v>32</v>
      </c>
      <c r="D28" s="27">
        <v>15</v>
      </c>
    </row>
    <row r="29" spans="1:11">
      <c r="A29" s="5" t="s">
        <v>127</v>
      </c>
      <c r="B29" s="5" t="s">
        <v>128</v>
      </c>
      <c r="C29" s="27">
        <v>24</v>
      </c>
      <c r="D29" s="27">
        <v>19</v>
      </c>
    </row>
    <row r="30" spans="1:11">
      <c r="A30" s="5" t="s">
        <v>129</v>
      </c>
      <c r="B30" s="5" t="s">
        <v>130</v>
      </c>
      <c r="C30" s="27">
        <v>28</v>
      </c>
      <c r="D30" s="27">
        <v>27</v>
      </c>
    </row>
    <row r="31" spans="1:11">
      <c r="A31" s="5" t="s">
        <v>131</v>
      </c>
      <c r="B31" s="5" t="s">
        <v>132</v>
      </c>
      <c r="C31" s="5">
        <v>16</v>
      </c>
      <c r="D31" s="5">
        <v>18</v>
      </c>
      <c r="E31" s="33" t="s">
        <v>133</v>
      </c>
      <c r="F31" s="33"/>
    </row>
    <row r="32" spans="1:11">
      <c r="A32" s="5" t="s">
        <v>134</v>
      </c>
      <c r="B32" s="5" t="s">
        <v>135</v>
      </c>
      <c r="C32" s="5">
        <v>21</v>
      </c>
      <c r="D32" s="5">
        <v>20</v>
      </c>
      <c r="E32" s="34">
        <f t="shared" ref="E32" si="3">COUNTIFS(C26:C32,"&gt;="&amp;LARGE(C26:C32,3),D26:D32,"&gt;="&amp;LARGE(D26:D32,3))</f>
        <v>2</v>
      </c>
      <c r="F32" s="34"/>
    </row>
  </sheetData>
  <mergeCells count="5">
    <mergeCell ref="A11:A12"/>
    <mergeCell ref="D11:E11"/>
    <mergeCell ref="D12:E12"/>
    <mergeCell ref="E31:F31"/>
    <mergeCell ref="E32:F32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/>
  </sheetViews>
  <sheetFormatPr defaultRowHeight="17"/>
  <cols>
    <col min="1" max="1" width="9.75" style="3" bestFit="1" customWidth="1"/>
    <col min="2" max="2" width="8.6640625" style="3"/>
    <col min="3" max="3" width="11.08203125" style="3" bestFit="1" customWidth="1"/>
    <col min="4" max="5" width="8.6640625" style="3"/>
    <col min="6" max="6" width="9" style="3" bestFit="1" customWidth="1"/>
    <col min="7" max="7" width="11" style="3" bestFit="1" customWidth="1"/>
    <col min="8" max="8" width="11.75" style="3" bestFit="1" customWidth="1"/>
    <col min="9" max="9" width="18.5" style="3" bestFit="1" customWidth="1"/>
    <col min="10" max="16384" width="8.6640625" style="3"/>
  </cols>
  <sheetData>
    <row r="1" spans="1:9">
      <c r="A1" s="4" t="s">
        <v>304</v>
      </c>
      <c r="B1" s="2" t="s">
        <v>305</v>
      </c>
      <c r="F1" s="4" t="s">
        <v>306</v>
      </c>
      <c r="G1" s="2" t="s">
        <v>307</v>
      </c>
    </row>
    <row r="2" spans="1:9">
      <c r="A2" s="27" t="s">
        <v>308</v>
      </c>
      <c r="B2" s="27" t="s">
        <v>309</v>
      </c>
      <c r="C2" s="27" t="s">
        <v>310</v>
      </c>
      <c r="D2" s="24" t="s">
        <v>311</v>
      </c>
      <c r="F2" s="27" t="s">
        <v>312</v>
      </c>
      <c r="G2" s="27" t="s">
        <v>313</v>
      </c>
      <c r="H2" s="27" t="s">
        <v>314</v>
      </c>
      <c r="I2" s="24" t="s">
        <v>315</v>
      </c>
    </row>
    <row r="3" spans="1:9">
      <c r="A3" s="27" t="s">
        <v>316</v>
      </c>
      <c r="B3" s="27" t="s">
        <v>317</v>
      </c>
      <c r="C3" s="27">
        <v>60</v>
      </c>
      <c r="D3" s="25">
        <f>HLOOKUP(LEFT(A3,2),$B$11:$D$12,2,FALSE)*C3</f>
        <v>24000</v>
      </c>
      <c r="F3" s="27" t="s">
        <v>318</v>
      </c>
      <c r="G3" s="5" t="s">
        <v>319</v>
      </c>
      <c r="H3" s="18">
        <v>44423</v>
      </c>
      <c r="I3" s="16" t="str">
        <f>CHOOSE(WEEKDAY(H3,1),"일요일","월요일","화요일","수요일","목요일","금요일","토요일")</f>
        <v>일요일</v>
      </c>
    </row>
    <row r="4" spans="1:9">
      <c r="A4" s="27" t="s">
        <v>320</v>
      </c>
      <c r="B4" s="27" t="s">
        <v>321</v>
      </c>
      <c r="C4" s="27">
        <v>75</v>
      </c>
      <c r="D4" s="25">
        <f t="shared" ref="D4:D8" si="0">HLOOKUP(LEFT(A4,2),$B$11:$D$12,2,FALSE)*C4</f>
        <v>26250</v>
      </c>
      <c r="F4" s="27" t="s">
        <v>322</v>
      </c>
      <c r="G4" s="5" t="s">
        <v>323</v>
      </c>
      <c r="H4" s="18">
        <v>44429</v>
      </c>
      <c r="I4" s="16" t="str">
        <f t="shared" ref="I4:I12" si="1">CHOOSE(WEEKDAY(H4,1),"일요일","월요일","화요일","수요일","목요일","금요일","토요일")</f>
        <v>토요일</v>
      </c>
    </row>
    <row r="5" spans="1:9">
      <c r="A5" s="27" t="s">
        <v>324</v>
      </c>
      <c r="B5" s="27" t="s">
        <v>317</v>
      </c>
      <c r="C5" s="27">
        <v>80</v>
      </c>
      <c r="D5" s="25">
        <f t="shared" si="0"/>
        <v>24000</v>
      </c>
      <c r="F5" s="27" t="s">
        <v>325</v>
      </c>
      <c r="G5" s="5" t="s">
        <v>326</v>
      </c>
      <c r="H5" s="18">
        <v>44436</v>
      </c>
      <c r="I5" s="16" t="str">
        <f t="shared" si="1"/>
        <v>토요일</v>
      </c>
    </row>
    <row r="6" spans="1:9">
      <c r="A6" s="27" t="s">
        <v>327</v>
      </c>
      <c r="B6" s="27" t="s">
        <v>328</v>
      </c>
      <c r="C6" s="27">
        <v>70</v>
      </c>
      <c r="D6" s="25">
        <f t="shared" si="0"/>
        <v>24500</v>
      </c>
      <c r="F6" s="27" t="s">
        <v>329</v>
      </c>
      <c r="G6" s="5" t="s">
        <v>330</v>
      </c>
      <c r="H6" s="18">
        <v>44442</v>
      </c>
      <c r="I6" s="16" t="str">
        <f t="shared" si="1"/>
        <v>금요일</v>
      </c>
    </row>
    <row r="7" spans="1:9">
      <c r="A7" s="27" t="s">
        <v>331</v>
      </c>
      <c r="B7" s="27" t="s">
        <v>317</v>
      </c>
      <c r="C7" s="27">
        <v>95</v>
      </c>
      <c r="D7" s="25">
        <f t="shared" si="0"/>
        <v>38000</v>
      </c>
      <c r="F7" s="27" t="s">
        <v>332</v>
      </c>
      <c r="G7" s="5" t="s">
        <v>319</v>
      </c>
      <c r="H7" s="18">
        <v>44449</v>
      </c>
      <c r="I7" s="16" t="str">
        <f t="shared" si="1"/>
        <v>금요일</v>
      </c>
    </row>
    <row r="8" spans="1:9">
      <c r="A8" s="27" t="s">
        <v>333</v>
      </c>
      <c r="B8" s="27" t="s">
        <v>317</v>
      </c>
      <c r="C8" s="27">
        <v>65</v>
      </c>
      <c r="D8" s="25">
        <f t="shared" si="0"/>
        <v>19500</v>
      </c>
      <c r="F8" s="27" t="s">
        <v>334</v>
      </c>
      <c r="G8" s="5" t="s">
        <v>335</v>
      </c>
      <c r="H8" s="18">
        <v>44455</v>
      </c>
      <c r="I8" s="16" t="str">
        <f t="shared" si="1"/>
        <v>목요일</v>
      </c>
    </row>
    <row r="9" spans="1:9">
      <c r="F9" s="27" t="s">
        <v>336</v>
      </c>
      <c r="G9" s="5" t="s">
        <v>337</v>
      </c>
      <c r="H9" s="18">
        <v>44461</v>
      </c>
      <c r="I9" s="16" t="str">
        <f t="shared" si="1"/>
        <v>수요일</v>
      </c>
    </row>
    <row r="10" spans="1:9">
      <c r="A10" s="3" t="s">
        <v>338</v>
      </c>
      <c r="D10" s="15" t="s">
        <v>339</v>
      </c>
      <c r="F10" s="27" t="s">
        <v>340</v>
      </c>
      <c r="G10" s="5" t="s">
        <v>341</v>
      </c>
      <c r="H10" s="18">
        <v>44468</v>
      </c>
      <c r="I10" s="16" t="str">
        <f t="shared" si="1"/>
        <v>수요일</v>
      </c>
    </row>
    <row r="11" spans="1:9">
      <c r="A11" s="27" t="s">
        <v>342</v>
      </c>
      <c r="B11" s="27" t="s">
        <v>343</v>
      </c>
      <c r="C11" s="27" t="s">
        <v>344</v>
      </c>
      <c r="D11" s="27" t="s">
        <v>345</v>
      </c>
      <c r="F11" s="27" t="s">
        <v>346</v>
      </c>
      <c r="G11" s="5" t="s">
        <v>323</v>
      </c>
      <c r="H11" s="18">
        <v>44477</v>
      </c>
      <c r="I11" s="16" t="str">
        <f t="shared" si="1"/>
        <v>금요일</v>
      </c>
    </row>
    <row r="12" spans="1:9">
      <c r="A12" s="27" t="s">
        <v>347</v>
      </c>
      <c r="B12" s="27">
        <v>400</v>
      </c>
      <c r="C12" s="27">
        <v>350</v>
      </c>
      <c r="D12" s="27">
        <v>300</v>
      </c>
      <c r="F12" s="27" t="s">
        <v>348</v>
      </c>
      <c r="G12" s="5" t="s">
        <v>319</v>
      </c>
      <c r="H12" s="18">
        <v>44483</v>
      </c>
      <c r="I12" s="16" t="str">
        <f t="shared" si="1"/>
        <v>목요일</v>
      </c>
    </row>
    <row r="14" spans="1:9">
      <c r="A14" s="4" t="s">
        <v>349</v>
      </c>
      <c r="B14" s="2" t="s">
        <v>350</v>
      </c>
      <c r="F14" s="9" t="s">
        <v>351</v>
      </c>
      <c r="G14" s="7" t="s">
        <v>352</v>
      </c>
      <c r="H14" s="8"/>
      <c r="I14" s="8"/>
    </row>
    <row r="15" spans="1:9">
      <c r="A15" s="27" t="s">
        <v>353</v>
      </c>
      <c r="B15" s="27" t="s">
        <v>354</v>
      </c>
      <c r="C15" s="27" t="s">
        <v>355</v>
      </c>
      <c r="F15" s="10" t="s">
        <v>356</v>
      </c>
      <c r="G15" s="10" t="s">
        <v>357</v>
      </c>
      <c r="H15" s="10" t="s">
        <v>358</v>
      </c>
      <c r="I15" s="11" t="s">
        <v>359</v>
      </c>
    </row>
    <row r="16" spans="1:9">
      <c r="A16" s="27" t="s">
        <v>360</v>
      </c>
      <c r="B16" s="27" t="s">
        <v>361</v>
      </c>
      <c r="C16" s="27">
        <v>85</v>
      </c>
      <c r="F16" s="10" t="s">
        <v>362</v>
      </c>
      <c r="G16" s="10" t="s">
        <v>363</v>
      </c>
      <c r="H16" s="12">
        <v>1386</v>
      </c>
      <c r="I16" s="10" t="str">
        <f>UPPER(F16)&amp;"("&amp;LOWER(G16)&amp;")"</f>
        <v>KOREA(seoul)</v>
      </c>
    </row>
    <row r="17" spans="1:9">
      <c r="A17" s="27" t="s">
        <v>364</v>
      </c>
      <c r="B17" s="27" t="s">
        <v>365</v>
      </c>
      <c r="C17" s="27">
        <v>97</v>
      </c>
      <c r="F17" s="10" t="s">
        <v>366</v>
      </c>
      <c r="G17" s="10" t="s">
        <v>367</v>
      </c>
      <c r="H17" s="12">
        <v>700</v>
      </c>
      <c r="I17" s="10" t="str">
        <f t="shared" ref="I17:I24" si="2">UPPER(F17)&amp;"("&amp;LOWER(G17)&amp;")"</f>
        <v>PORTUGAL(risbon)</v>
      </c>
    </row>
    <row r="18" spans="1:9">
      <c r="A18" s="27" t="s">
        <v>368</v>
      </c>
      <c r="B18" s="27" t="s">
        <v>369</v>
      </c>
      <c r="C18" s="27">
        <v>88</v>
      </c>
      <c r="F18" s="10" t="s">
        <v>370</v>
      </c>
      <c r="G18" s="10" t="s">
        <v>371</v>
      </c>
      <c r="H18" s="12">
        <v>370</v>
      </c>
      <c r="I18" s="10" t="str">
        <f t="shared" si="2"/>
        <v>SPAIN(madrid)</v>
      </c>
    </row>
    <row r="19" spans="1:9">
      <c r="A19" s="27" t="s">
        <v>372</v>
      </c>
      <c r="B19" s="27" t="s">
        <v>373</v>
      </c>
      <c r="C19" s="27">
        <v>67</v>
      </c>
      <c r="F19" s="10" t="s">
        <v>374</v>
      </c>
      <c r="G19" s="10" t="s">
        <v>375</v>
      </c>
      <c r="H19" s="12">
        <v>1405</v>
      </c>
      <c r="I19" s="10" t="str">
        <f t="shared" si="2"/>
        <v>JAPAN(tokyo)</v>
      </c>
    </row>
    <row r="20" spans="1:9">
      <c r="A20" s="27" t="s">
        <v>376</v>
      </c>
      <c r="B20" s="27" t="s">
        <v>377</v>
      </c>
      <c r="C20" s="27">
        <v>82</v>
      </c>
      <c r="F20" s="10" t="s">
        <v>378</v>
      </c>
      <c r="G20" s="10" t="s">
        <v>379</v>
      </c>
      <c r="H20" s="12">
        <v>156</v>
      </c>
      <c r="I20" s="10" t="str">
        <f t="shared" si="2"/>
        <v>GREECE(athens)</v>
      </c>
    </row>
    <row r="21" spans="1:9">
      <c r="A21" s="27" t="s">
        <v>380</v>
      </c>
      <c r="B21" s="27" t="s">
        <v>361</v>
      </c>
      <c r="C21" s="27">
        <v>92</v>
      </c>
      <c r="F21" s="10" t="s">
        <v>381</v>
      </c>
      <c r="G21" s="10" t="s">
        <v>382</v>
      </c>
      <c r="H21" s="12">
        <v>594</v>
      </c>
      <c r="I21" s="10" t="str">
        <f t="shared" si="2"/>
        <v>CUBA(havana)</v>
      </c>
    </row>
    <row r="22" spans="1:9">
      <c r="F22" s="10" t="s">
        <v>383</v>
      </c>
      <c r="G22" s="10" t="s">
        <v>384</v>
      </c>
      <c r="H22" s="12">
        <v>1230</v>
      </c>
      <c r="I22" s="10" t="str">
        <f t="shared" si="2"/>
        <v>TURKEY(ankara)</v>
      </c>
    </row>
    <row r="23" spans="1:9">
      <c r="A23" s="17" t="s">
        <v>385</v>
      </c>
      <c r="B23" s="33" t="s">
        <v>386</v>
      </c>
      <c r="C23" s="33"/>
      <c r="F23" s="10" t="s">
        <v>387</v>
      </c>
      <c r="G23" s="10" t="s">
        <v>388</v>
      </c>
      <c r="H23" s="12">
        <v>412</v>
      </c>
      <c r="I23" s="10" t="str">
        <f t="shared" si="2"/>
        <v>MOROCCO(rabat)</v>
      </c>
    </row>
    <row r="24" spans="1:9">
      <c r="A24" s="27" t="s">
        <v>365</v>
      </c>
      <c r="B24" s="34">
        <f t="shared" ref="B24" si="3">DSUM(A15:C21,3,A23:A24)/DCOUNTA(A15:C21,1,A23:A24)</f>
        <v>89.5</v>
      </c>
      <c r="C24" s="34"/>
      <c r="F24" s="10" t="s">
        <v>389</v>
      </c>
      <c r="G24" s="10" t="s">
        <v>390</v>
      </c>
      <c r="H24" s="12">
        <v>1240</v>
      </c>
      <c r="I24" s="10" t="str">
        <f t="shared" si="2"/>
        <v>FRANCE(paris)</v>
      </c>
    </row>
    <row r="26" spans="1:9">
      <c r="A26" s="4" t="s">
        <v>391</v>
      </c>
      <c r="B26" s="2" t="s">
        <v>392</v>
      </c>
    </row>
    <row r="27" spans="1:9">
      <c r="A27" s="27" t="s">
        <v>393</v>
      </c>
      <c r="B27" s="27" t="s">
        <v>394</v>
      </c>
      <c r="C27" s="27" t="s">
        <v>395</v>
      </c>
      <c r="D27" s="24" t="s">
        <v>396</v>
      </c>
    </row>
    <row r="28" spans="1:9">
      <c r="A28" s="27" t="s">
        <v>397</v>
      </c>
      <c r="B28" s="27" t="s">
        <v>398</v>
      </c>
      <c r="C28" s="18">
        <v>37435</v>
      </c>
      <c r="D28" s="27" t="str">
        <f>IF($B$38-YEAR(C28)&gt;=20,"채용","")</f>
        <v/>
      </c>
    </row>
    <row r="29" spans="1:9">
      <c r="A29" s="27" t="s">
        <v>399</v>
      </c>
      <c r="B29" s="27" t="s">
        <v>400</v>
      </c>
      <c r="C29" s="18">
        <v>35879</v>
      </c>
      <c r="D29" s="27" t="str">
        <f t="shared" ref="D29:D36" si="4">IF($B$38-YEAR(C29)&gt;=20,"채용","")</f>
        <v>채용</v>
      </c>
    </row>
    <row r="30" spans="1:9">
      <c r="A30" s="27" t="s">
        <v>401</v>
      </c>
      <c r="B30" s="27" t="s">
        <v>402</v>
      </c>
      <c r="C30" s="18">
        <v>36450</v>
      </c>
      <c r="D30" s="27" t="str">
        <f t="shared" si="4"/>
        <v>채용</v>
      </c>
    </row>
    <row r="31" spans="1:9">
      <c r="A31" s="27" t="s">
        <v>403</v>
      </c>
      <c r="B31" s="27" t="s">
        <v>404</v>
      </c>
      <c r="C31" s="18">
        <v>37246</v>
      </c>
      <c r="D31" s="27" t="str">
        <f t="shared" si="4"/>
        <v>채용</v>
      </c>
    </row>
    <row r="32" spans="1:9">
      <c r="A32" s="27" t="s">
        <v>405</v>
      </c>
      <c r="B32" s="27" t="s">
        <v>406</v>
      </c>
      <c r="C32" s="18">
        <v>37354</v>
      </c>
      <c r="D32" s="27" t="str">
        <f t="shared" si="4"/>
        <v/>
      </c>
    </row>
    <row r="33" spans="1:4">
      <c r="A33" s="27" t="s">
        <v>407</v>
      </c>
      <c r="B33" s="27" t="s">
        <v>408</v>
      </c>
      <c r="C33" s="18">
        <v>37126</v>
      </c>
      <c r="D33" s="27" t="str">
        <f t="shared" si="4"/>
        <v>채용</v>
      </c>
    </row>
    <row r="34" spans="1:4">
      <c r="A34" s="27" t="s">
        <v>409</v>
      </c>
      <c r="B34" s="27" t="s">
        <v>410</v>
      </c>
      <c r="C34" s="18">
        <v>35436</v>
      </c>
      <c r="D34" s="27" t="str">
        <f t="shared" si="4"/>
        <v>채용</v>
      </c>
    </row>
    <row r="35" spans="1:4">
      <c r="A35" s="27" t="s">
        <v>411</v>
      </c>
      <c r="B35" s="27" t="s">
        <v>412</v>
      </c>
      <c r="C35" s="18">
        <v>37298</v>
      </c>
      <c r="D35" s="27" t="str">
        <f t="shared" si="4"/>
        <v/>
      </c>
    </row>
    <row r="36" spans="1:4">
      <c r="A36" s="27" t="s">
        <v>413</v>
      </c>
      <c r="B36" s="27" t="s">
        <v>414</v>
      </c>
      <c r="C36" s="18">
        <v>36129</v>
      </c>
      <c r="D36" s="27" t="str">
        <f t="shared" si="4"/>
        <v>채용</v>
      </c>
    </row>
    <row r="38" spans="1:4">
      <c r="A38" s="17" t="s">
        <v>415</v>
      </c>
      <c r="B38" s="27">
        <v>2021</v>
      </c>
    </row>
  </sheetData>
  <mergeCells count="2">
    <mergeCell ref="B23:C23"/>
    <mergeCell ref="B24:C24"/>
  </mergeCells>
  <phoneticPr fontId="2" type="noConversion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텍스트-1</vt:lpstr>
      <vt:lpstr>텍스트-2</vt:lpstr>
      <vt:lpstr>텍스트-3</vt:lpstr>
      <vt:lpstr>텍스트-4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김종일</dc:creator>
  <cp:lastModifiedBy>istrator admin</cp:lastModifiedBy>
  <dcterms:created xsi:type="dcterms:W3CDTF">2023-02-23T06:55:17Z</dcterms:created>
  <dcterms:modified xsi:type="dcterms:W3CDTF">2023-04-19T08:08:24Z</dcterms:modified>
</cp:coreProperties>
</file>