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tak\OneDrive\바탕 화면\0720_02\"/>
    </mc:Choice>
  </mc:AlternateContent>
  <bookViews>
    <workbookView xWindow="0" yWindow="0" windowWidth="26730" windowHeight="109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21" i="1"/>
  <c r="H22" i="1"/>
  <c r="F6" i="1"/>
  <c r="H6" i="1" s="1"/>
  <c r="F8" i="1"/>
  <c r="G8" i="1" s="1"/>
  <c r="I8" i="1" s="1"/>
  <c r="F9" i="1"/>
  <c r="H9" i="1" s="1"/>
  <c r="H24" i="1" s="1"/>
  <c r="F10" i="1"/>
  <c r="H10" i="1" s="1"/>
  <c r="F13" i="1"/>
  <c r="H13" i="1" s="1"/>
  <c r="F14" i="1"/>
  <c r="H14" i="1" s="1"/>
  <c r="F16" i="1"/>
  <c r="H16" i="1" s="1"/>
  <c r="F17" i="1"/>
  <c r="H17" i="1" s="1"/>
  <c r="F20" i="1"/>
  <c r="G20" i="1" s="1"/>
  <c r="F12" i="1"/>
  <c r="H12" i="1" s="1"/>
  <c r="F19" i="1"/>
  <c r="H19" i="1" s="1"/>
  <c r="F15" i="1"/>
  <c r="H15" i="1" s="1"/>
  <c r="F11" i="1"/>
  <c r="G11" i="1" s="1"/>
  <c r="F21" i="1"/>
  <c r="G21" i="1" s="1"/>
  <c r="I21" i="1" s="1"/>
  <c r="F5" i="1"/>
  <c r="H5" i="1" s="1"/>
  <c r="F7" i="1"/>
  <c r="H7" i="1" s="1"/>
  <c r="F22" i="1"/>
  <c r="G22" i="1" s="1"/>
  <c r="I22" i="1" s="1"/>
  <c r="F18" i="1"/>
  <c r="H18" i="1" s="1"/>
  <c r="F23" i="1"/>
  <c r="H23" i="1" s="1"/>
  <c r="F4" i="1"/>
  <c r="G4" i="1" s="1"/>
  <c r="C6" i="1"/>
  <c r="C8" i="1"/>
  <c r="C9" i="1"/>
  <c r="C10" i="1"/>
  <c r="C13" i="1"/>
  <c r="C14" i="1"/>
  <c r="C16" i="1"/>
  <c r="C17" i="1"/>
  <c r="C20" i="1"/>
  <c r="C12" i="1"/>
  <c r="C19" i="1"/>
  <c r="C15" i="1"/>
  <c r="C11" i="1"/>
  <c r="C21" i="1"/>
  <c r="C5" i="1"/>
  <c r="C7" i="1"/>
  <c r="C22" i="1"/>
  <c r="C18" i="1"/>
  <c r="C23" i="1"/>
  <c r="C4" i="1"/>
  <c r="H4" i="1" l="1"/>
  <c r="G16" i="1"/>
  <c r="I16" i="1" s="1"/>
  <c r="G14" i="1"/>
  <c r="I14" i="1" s="1"/>
  <c r="G9" i="1"/>
  <c r="G6" i="1"/>
  <c r="I6" i="1" s="1"/>
  <c r="G23" i="1"/>
  <c r="I23" i="1" s="1"/>
  <c r="G18" i="1"/>
  <c r="I18" i="1" s="1"/>
  <c r="G7" i="1"/>
  <c r="I7" i="1" s="1"/>
  <c r="G5" i="1"/>
  <c r="I5" i="1" s="1"/>
  <c r="G26" i="1"/>
  <c r="H11" i="1"/>
  <c r="I11" i="1" s="1"/>
  <c r="I26" i="1" s="1"/>
  <c r="G15" i="1"/>
  <c r="I15" i="1" s="1"/>
  <c r="H26" i="1"/>
  <c r="G12" i="1"/>
  <c r="I12" i="1" s="1"/>
  <c r="H20" i="1"/>
  <c r="I20" i="1" s="1"/>
  <c r="G13" i="1"/>
  <c r="I13" i="1" s="1"/>
  <c r="G10" i="1"/>
  <c r="I10" i="1" s="1"/>
  <c r="G19" i="1"/>
  <c r="I19" i="1" s="1"/>
  <c r="G17" i="1"/>
  <c r="I17" i="1" s="1"/>
  <c r="I9" i="1" l="1"/>
  <c r="I24" i="1" s="1"/>
  <c r="G24" i="1"/>
  <c r="H27" i="1"/>
  <c r="H25" i="1"/>
  <c r="G25" i="1"/>
  <c r="I4" i="1"/>
  <c r="G27" i="1"/>
  <c r="I28" i="1" l="1"/>
  <c r="I27" i="1"/>
  <c r="I25" i="1"/>
</calcChain>
</file>

<file path=xl/sharedStrings.xml><?xml version="1.0" encoding="utf-8"?>
<sst xmlns="http://schemas.openxmlformats.org/spreadsheetml/2006/main" count="58" uniqueCount="52">
  <si>
    <t>성명</t>
    <phoneticPr fontId="2" type="noConversion"/>
  </si>
  <si>
    <t>부서코드</t>
    <phoneticPr fontId="2" type="noConversion"/>
  </si>
  <si>
    <t>출근시간</t>
    <phoneticPr fontId="2" type="noConversion"/>
  </si>
  <si>
    <t>퇴근시간</t>
    <phoneticPr fontId="2" type="noConversion"/>
  </si>
  <si>
    <t>공병호</t>
    <phoneticPr fontId="2" type="noConversion"/>
  </si>
  <si>
    <t>김병선</t>
    <phoneticPr fontId="2" type="noConversion"/>
  </si>
  <si>
    <t>김지명</t>
    <phoneticPr fontId="2" type="noConversion"/>
  </si>
  <si>
    <t>김진혁</t>
    <phoneticPr fontId="2" type="noConversion"/>
  </si>
  <si>
    <t>김차일</t>
    <phoneticPr fontId="2" type="noConversion"/>
  </si>
  <si>
    <t>박두일</t>
    <phoneticPr fontId="2" type="noConversion"/>
  </si>
  <si>
    <t>박일호</t>
    <phoneticPr fontId="2" type="noConversion"/>
  </si>
  <si>
    <t>손병준</t>
    <phoneticPr fontId="2" type="noConversion"/>
  </si>
  <si>
    <t>신혁진</t>
    <phoneticPr fontId="2" type="noConversion"/>
  </si>
  <si>
    <t>이우선</t>
    <phoneticPr fontId="2" type="noConversion"/>
  </si>
  <si>
    <t>문희권</t>
    <phoneticPr fontId="2" type="noConversion"/>
  </si>
  <si>
    <t>이강복</t>
    <phoneticPr fontId="2" type="noConversion"/>
  </si>
  <si>
    <t>반준규</t>
    <phoneticPr fontId="2" type="noConversion"/>
  </si>
  <si>
    <t>남영문</t>
    <phoneticPr fontId="2" type="noConversion"/>
  </si>
  <si>
    <t>정상희</t>
    <phoneticPr fontId="2" type="noConversion"/>
  </si>
  <si>
    <t>김미선</t>
    <phoneticPr fontId="2" type="noConversion"/>
  </si>
  <si>
    <t>김윤식</t>
    <phoneticPr fontId="2" type="noConversion"/>
  </si>
  <si>
    <t>조형래</t>
    <phoneticPr fontId="2" type="noConversion"/>
  </si>
  <si>
    <t>안성기</t>
    <phoneticPr fontId="2" type="noConversion"/>
  </si>
  <si>
    <t>주진모</t>
    <phoneticPr fontId="2" type="noConversion"/>
  </si>
  <si>
    <t>B-2</t>
    <phoneticPr fontId="2" type="noConversion"/>
  </si>
  <si>
    <t>B-3</t>
  </si>
  <si>
    <t>C-2</t>
  </si>
  <si>
    <t>C-2</t>
    <phoneticPr fontId="2" type="noConversion"/>
  </si>
  <si>
    <t>B-2</t>
    <phoneticPr fontId="2" type="noConversion"/>
  </si>
  <si>
    <t>C-1</t>
    <phoneticPr fontId="2" type="noConversion"/>
  </si>
  <si>
    <t>A-2</t>
    <phoneticPr fontId="2" type="noConversion"/>
  </si>
  <si>
    <t>A-1</t>
    <phoneticPr fontId="2" type="noConversion"/>
  </si>
  <si>
    <t>A-3</t>
    <phoneticPr fontId="2" type="noConversion"/>
  </si>
  <si>
    <t>C-1</t>
    <phoneticPr fontId="2" type="noConversion"/>
  </si>
  <si>
    <t>B-3</t>
    <phoneticPr fontId="2" type="noConversion"/>
  </si>
  <si>
    <t>B-1</t>
    <phoneticPr fontId="2" type="noConversion"/>
  </si>
  <si>
    <t>A-3</t>
    <phoneticPr fontId="2" type="noConversion"/>
  </si>
  <si>
    <t>A-2</t>
    <phoneticPr fontId="2" type="noConversion"/>
  </si>
  <si>
    <t>아르바이트 급여 현황</t>
    <phoneticPr fontId="2" type="noConversion"/>
  </si>
  <si>
    <t>근무부서</t>
    <phoneticPr fontId="2" type="noConversion"/>
  </si>
  <si>
    <t>근무시간</t>
    <phoneticPr fontId="2" type="noConversion"/>
  </si>
  <si>
    <t>당일금액</t>
    <phoneticPr fontId="2" type="noConversion"/>
  </si>
  <si>
    <t>식대</t>
    <phoneticPr fontId="2" type="noConversion"/>
  </si>
  <si>
    <t>지급액</t>
    <phoneticPr fontId="2" type="noConversion"/>
  </si>
  <si>
    <t>부서별 합계</t>
    <phoneticPr fontId="2" type="noConversion"/>
  </si>
  <si>
    <t>시설과</t>
    <phoneticPr fontId="2" type="noConversion"/>
  </si>
  <si>
    <t>관리과</t>
    <phoneticPr fontId="2" type="noConversion"/>
  </si>
  <si>
    <t>재무과</t>
    <phoneticPr fontId="2" type="noConversion"/>
  </si>
  <si>
    <t>부서코드에 "1"  또는 "3"을 포함한 합계</t>
    <phoneticPr fontId="2" type="noConversion"/>
  </si>
  <si>
    <t>지급액이 20000 이상 40000 미만인 사람들의 합</t>
    <phoneticPr fontId="2" type="noConversion"/>
  </si>
  <si>
    <t>=SUMIF($C$4:$C$23,$D24,I4:I23)</t>
    <phoneticPr fontId="2" type="noConversion"/>
  </si>
  <si>
    <t>=SUMPRODUCT(ISNUMBER(FIND(1,$B$4:$B$23))+ISNUMBER(FIND(3,$B$4:$B$23)),I4:I23)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</si>
</sst>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20"/>
      <color theme="1"/>
      <name val="맑은 고딕"/>
      <family val="2"/>
      <charset val="129"/>
      <scheme val="minor"/>
    </font>
    <font>
      <u/>
      <sz val="2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2" fontId="0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42" fontId="0" fillId="0" borderId="2" xfId="1" applyFont="1" applyBorder="1" applyAlignment="1">
      <alignment horizontal="right" vertical="center"/>
    </xf>
    <xf numFmtId="42" fontId="0" fillId="0" borderId="2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42" fontId="0" fillId="0" borderId="3" xfId="1" applyFont="1" applyBorder="1" applyAlignment="1">
      <alignment horizontal="right" vertical="center"/>
    </xf>
    <xf numFmtId="42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20" fontId="0" fillId="0" borderId="4" xfId="0" applyNumberFormat="1" applyBorder="1" applyAlignment="1">
      <alignment horizontal="center" vertical="center"/>
    </xf>
    <xf numFmtId="42" fontId="0" fillId="0" borderId="4" xfId="1" applyFont="1" applyBorder="1" applyAlignment="1">
      <alignment horizontal="right" vertical="center"/>
    </xf>
    <xf numFmtId="42" fontId="0" fillId="0" borderId="4" xfId="0" applyNumberFormat="1" applyBorder="1" applyAlignment="1">
      <alignment horizontal="right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통화 [0]" xfId="1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2000">
                <a:solidFill>
                  <a:schemeClr val="tx1"/>
                </a:solidFill>
              </a:rPr>
              <a:t>부서별 지급 현황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Sheet1!$I$3</c:f>
              <c:strCache>
                <c:ptCount val="1"/>
                <c:pt idx="0">
                  <c:v>지급액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Sheet1!$D$24:$F$26</c:f>
              <c:strCache>
                <c:ptCount val="3"/>
                <c:pt idx="0">
                  <c:v>시설과</c:v>
                </c:pt>
                <c:pt idx="1">
                  <c:v>관리과</c:v>
                </c:pt>
                <c:pt idx="2">
                  <c:v>재무과</c:v>
                </c:pt>
              </c:strCache>
            </c:strRef>
          </c:cat>
          <c:val>
            <c:numRef>
              <c:f>Sheet1!$I$24:$I$26</c:f>
              <c:numCache>
                <c:formatCode>_("₩"* #,##0_);_("₩"* \(#,##0\);_("₩"* "-"_);_(@_)</c:formatCode>
                <c:ptCount val="3"/>
                <c:pt idx="0">
                  <c:v>144640</c:v>
                </c:pt>
                <c:pt idx="1">
                  <c:v>348480</c:v>
                </c:pt>
                <c:pt idx="2">
                  <c:v>304800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2-42CC-88A5-F83E845A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81547807"/>
        <c:axId val="2081543231"/>
      </c:barChart>
      <c:lineChart>
        <c:grouping val="standar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당일금액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Sheet1!$D$24:$F$26</c:f>
              <c:strCache>
                <c:ptCount val="3"/>
                <c:pt idx="0">
                  <c:v>시설과</c:v>
                </c:pt>
                <c:pt idx="1">
                  <c:v>관리과</c:v>
                </c:pt>
                <c:pt idx="2">
                  <c:v>재무과</c:v>
                </c:pt>
              </c:strCache>
            </c:strRef>
          </c:cat>
          <c:val>
            <c:numRef>
              <c:f>Sheet1!$G$24:$G$26</c:f>
              <c:numCache>
                <c:formatCode>_("₩"* #,##0_);_("₩"* \(#,##0\);_("₩"* "-"_);_(@_)</c:formatCode>
                <c:ptCount val="3"/>
                <c:pt idx="0">
                  <c:v>120640</c:v>
                </c:pt>
                <c:pt idx="1">
                  <c:v>276480</c:v>
                </c:pt>
                <c:pt idx="2">
                  <c:v>240800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2-42CC-88A5-F83E845A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547807"/>
        <c:axId val="2081543231"/>
      </c:lineChart>
      <c:catAx>
        <c:axId val="20815478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>
                    <a:solidFill>
                      <a:schemeClr val="tx1"/>
                    </a:solidFill>
                  </a:rPr>
                  <a:t>근무부서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81543231"/>
        <c:crosses val="autoZero"/>
        <c:auto val="1"/>
        <c:lblAlgn val="ctr"/>
        <c:lblOffset val="100"/>
        <c:noMultiLvlLbl val="0"/>
      </c:catAx>
      <c:valAx>
        <c:axId val="208154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>
                    <a:solidFill>
                      <a:schemeClr val="tx1"/>
                    </a:solidFill>
                  </a:rPr>
                  <a:t>금액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_(&quot;₩&quot;* #,##0_);_(&quot;₩&quot;* \(#,##0\);_(&quot;₩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81547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N11" sqref="N11"/>
    </sheetView>
  </sheetViews>
  <sheetFormatPr defaultRowHeight="16.5" x14ac:dyDescent="0.3"/>
  <cols>
    <col min="7" max="7" width="10.875" bestFit="1" customWidth="1"/>
    <col min="8" max="8" width="9.75" bestFit="1" customWidth="1"/>
    <col min="9" max="9" width="12.375" customWidth="1"/>
  </cols>
  <sheetData>
    <row r="1" spans="1:9" ht="31.5" x14ac:dyDescent="0.3">
      <c r="A1" s="17" t="s">
        <v>38</v>
      </c>
      <c r="B1" s="18"/>
      <c r="C1" s="18"/>
      <c r="D1" s="18"/>
      <c r="E1" s="18"/>
      <c r="F1" s="18"/>
      <c r="G1" s="18"/>
      <c r="H1" s="18"/>
      <c r="I1" s="18"/>
    </row>
    <row r="3" spans="1:9" x14ac:dyDescent="0.3">
      <c r="A3" s="1" t="s">
        <v>0</v>
      </c>
      <c r="B3" s="1" t="s">
        <v>1</v>
      </c>
      <c r="C3" s="1" t="s">
        <v>39</v>
      </c>
      <c r="D3" s="1" t="s">
        <v>2</v>
      </c>
      <c r="E3" s="1" t="s">
        <v>3</v>
      </c>
      <c r="F3" s="1" t="s">
        <v>40</v>
      </c>
      <c r="G3" s="1" t="s">
        <v>41</v>
      </c>
      <c r="H3" s="1" t="s">
        <v>42</v>
      </c>
      <c r="I3" s="1" t="s">
        <v>43</v>
      </c>
    </row>
    <row r="4" spans="1:9" x14ac:dyDescent="0.3">
      <c r="A4" s="3" t="s">
        <v>4</v>
      </c>
      <c r="B4" s="3" t="s">
        <v>24</v>
      </c>
      <c r="C4" s="3" t="str">
        <f t="shared" ref="C4:C23" si="0">IF(LEFT(B4,1)="A","재무과",IF(LEFT(B4,1)="B","관리과","시설과"))</f>
        <v>관리과</v>
      </c>
      <c r="D4" s="4">
        <v>0.3923611111111111</v>
      </c>
      <c r="E4" s="4">
        <v>0.76388888888888884</v>
      </c>
      <c r="F4" s="4">
        <f t="shared" ref="F4:F23" si="1">E4-D4</f>
        <v>0.37152777777777773</v>
      </c>
      <c r="G4" s="5">
        <f t="shared" ref="G4:G23" si="2">(HOUR(F4)*4800)+(MINUTE(F4)*80)</f>
        <v>42800</v>
      </c>
      <c r="H4" s="5">
        <f t="shared" ref="H4:H23" si="3">IF(HOUR(F4)&gt;=6,10000,2000)</f>
        <v>10000</v>
      </c>
      <c r="I4" s="6">
        <f t="shared" ref="I4:I23" si="4">G4+H4</f>
        <v>52800</v>
      </c>
    </row>
    <row r="5" spans="1:9" x14ac:dyDescent="0.3">
      <c r="A5" s="7" t="s">
        <v>19</v>
      </c>
      <c r="B5" s="7" t="s">
        <v>35</v>
      </c>
      <c r="C5" s="7" t="str">
        <f t="shared" si="0"/>
        <v>관리과</v>
      </c>
      <c r="D5" s="8">
        <v>0.3888888888888889</v>
      </c>
      <c r="E5" s="8">
        <v>0.69097222222222221</v>
      </c>
      <c r="F5" s="8">
        <f t="shared" si="1"/>
        <v>0.30208333333333331</v>
      </c>
      <c r="G5" s="9">
        <f t="shared" si="2"/>
        <v>34800</v>
      </c>
      <c r="H5" s="9">
        <f t="shared" si="3"/>
        <v>10000</v>
      </c>
      <c r="I5" s="10">
        <f t="shared" si="4"/>
        <v>44800</v>
      </c>
    </row>
    <row r="6" spans="1:9" x14ac:dyDescent="0.3">
      <c r="A6" s="7" t="s">
        <v>5</v>
      </c>
      <c r="B6" s="7" t="s">
        <v>25</v>
      </c>
      <c r="C6" s="7" t="str">
        <f t="shared" si="0"/>
        <v>관리과</v>
      </c>
      <c r="D6" s="8">
        <v>0.56180555555555556</v>
      </c>
      <c r="E6" s="8">
        <v>0.72916666666666663</v>
      </c>
      <c r="F6" s="8">
        <f t="shared" si="1"/>
        <v>0.16736111111111107</v>
      </c>
      <c r="G6" s="9">
        <f t="shared" si="2"/>
        <v>19280</v>
      </c>
      <c r="H6" s="9">
        <f t="shared" si="3"/>
        <v>2000</v>
      </c>
      <c r="I6" s="10">
        <f t="shared" si="4"/>
        <v>21280</v>
      </c>
    </row>
    <row r="7" spans="1:9" x14ac:dyDescent="0.3">
      <c r="A7" s="7" t="s">
        <v>20</v>
      </c>
      <c r="B7" s="7" t="s">
        <v>30</v>
      </c>
      <c r="C7" s="7" t="str">
        <f t="shared" si="0"/>
        <v>재무과</v>
      </c>
      <c r="D7" s="8">
        <v>0.54861111111111105</v>
      </c>
      <c r="E7" s="8">
        <v>0.84722222222222221</v>
      </c>
      <c r="F7" s="8">
        <f t="shared" si="1"/>
        <v>0.29861111111111116</v>
      </c>
      <c r="G7" s="9">
        <f t="shared" si="2"/>
        <v>34400</v>
      </c>
      <c r="H7" s="9">
        <f t="shared" si="3"/>
        <v>10000</v>
      </c>
      <c r="I7" s="10">
        <f t="shared" si="4"/>
        <v>44400</v>
      </c>
    </row>
    <row r="8" spans="1:9" x14ac:dyDescent="0.3">
      <c r="A8" s="7" t="s">
        <v>6</v>
      </c>
      <c r="B8" s="7" t="s">
        <v>25</v>
      </c>
      <c r="C8" s="7" t="str">
        <f t="shared" si="0"/>
        <v>관리과</v>
      </c>
      <c r="D8" s="8">
        <v>0.59027777777777779</v>
      </c>
      <c r="E8" s="8">
        <v>0.875</v>
      </c>
      <c r="F8" s="8">
        <f t="shared" si="1"/>
        <v>0.28472222222222221</v>
      </c>
      <c r="G8" s="9">
        <f t="shared" si="2"/>
        <v>32800</v>
      </c>
      <c r="H8" s="9">
        <f t="shared" si="3"/>
        <v>10000</v>
      </c>
      <c r="I8" s="10">
        <f t="shared" si="4"/>
        <v>42800</v>
      </c>
    </row>
    <row r="9" spans="1:9" x14ac:dyDescent="0.3">
      <c r="A9" s="7" t="s">
        <v>7</v>
      </c>
      <c r="B9" s="7" t="s">
        <v>27</v>
      </c>
      <c r="C9" s="7" t="str">
        <f t="shared" si="0"/>
        <v>시설과</v>
      </c>
      <c r="D9" s="8">
        <v>0.35069444444444442</v>
      </c>
      <c r="E9" s="8">
        <v>0.51388888888888895</v>
      </c>
      <c r="F9" s="8">
        <f t="shared" si="1"/>
        <v>0.16319444444444453</v>
      </c>
      <c r="G9" s="9">
        <f t="shared" si="2"/>
        <v>18800</v>
      </c>
      <c r="H9" s="9">
        <f t="shared" si="3"/>
        <v>2000</v>
      </c>
      <c r="I9" s="10">
        <f t="shared" si="4"/>
        <v>20800</v>
      </c>
    </row>
    <row r="10" spans="1:9" x14ac:dyDescent="0.3">
      <c r="A10" s="7" t="s">
        <v>8</v>
      </c>
      <c r="B10" s="7" t="s">
        <v>28</v>
      </c>
      <c r="C10" s="7" t="str">
        <f t="shared" si="0"/>
        <v>관리과</v>
      </c>
      <c r="D10" s="8">
        <v>0.68402777777777779</v>
      </c>
      <c r="E10" s="8">
        <v>0.98263888888888884</v>
      </c>
      <c r="F10" s="8">
        <f t="shared" si="1"/>
        <v>0.29861111111111105</v>
      </c>
      <c r="G10" s="9">
        <f t="shared" si="2"/>
        <v>34400</v>
      </c>
      <c r="H10" s="9">
        <f t="shared" si="3"/>
        <v>10000</v>
      </c>
      <c r="I10" s="10">
        <f t="shared" si="4"/>
        <v>44400</v>
      </c>
    </row>
    <row r="11" spans="1:9" x14ac:dyDescent="0.3">
      <c r="A11" s="7" t="s">
        <v>17</v>
      </c>
      <c r="B11" s="7" t="s">
        <v>30</v>
      </c>
      <c r="C11" s="7" t="str">
        <f t="shared" si="0"/>
        <v>재무과</v>
      </c>
      <c r="D11" s="8">
        <v>0.36458333333333331</v>
      </c>
      <c r="E11" s="8">
        <v>0.68055555555555547</v>
      </c>
      <c r="F11" s="8">
        <f t="shared" si="1"/>
        <v>0.31597222222222215</v>
      </c>
      <c r="G11" s="9">
        <f t="shared" si="2"/>
        <v>36400</v>
      </c>
      <c r="H11" s="9">
        <f t="shared" si="3"/>
        <v>10000</v>
      </c>
      <c r="I11" s="10">
        <f t="shared" si="4"/>
        <v>46400</v>
      </c>
    </row>
    <row r="12" spans="1:9" x14ac:dyDescent="0.3">
      <c r="A12" s="7" t="s">
        <v>14</v>
      </c>
      <c r="B12" s="7" t="s">
        <v>33</v>
      </c>
      <c r="C12" s="7" t="str">
        <f t="shared" si="0"/>
        <v>시설과</v>
      </c>
      <c r="D12" s="8">
        <v>0.36805555555555558</v>
      </c>
      <c r="E12" s="8">
        <v>0.68055555555555547</v>
      </c>
      <c r="F12" s="8">
        <f t="shared" si="1"/>
        <v>0.31249999999999989</v>
      </c>
      <c r="G12" s="9">
        <f t="shared" si="2"/>
        <v>36000</v>
      </c>
      <c r="H12" s="9">
        <f t="shared" si="3"/>
        <v>10000</v>
      </c>
      <c r="I12" s="10">
        <f t="shared" si="4"/>
        <v>46000</v>
      </c>
    </row>
    <row r="13" spans="1:9" x14ac:dyDescent="0.3">
      <c r="A13" s="7" t="s">
        <v>9</v>
      </c>
      <c r="B13" s="7" t="s">
        <v>29</v>
      </c>
      <c r="C13" s="7" t="str">
        <f t="shared" si="0"/>
        <v>시설과</v>
      </c>
      <c r="D13" s="8">
        <v>0.40069444444444446</v>
      </c>
      <c r="E13" s="8">
        <v>0.59722222222222221</v>
      </c>
      <c r="F13" s="8">
        <f t="shared" si="1"/>
        <v>0.19652777777777775</v>
      </c>
      <c r="G13" s="9">
        <f t="shared" si="2"/>
        <v>22640</v>
      </c>
      <c r="H13" s="9">
        <f t="shared" si="3"/>
        <v>2000</v>
      </c>
      <c r="I13" s="10">
        <f t="shared" si="4"/>
        <v>24640</v>
      </c>
    </row>
    <row r="14" spans="1:9" x14ac:dyDescent="0.3">
      <c r="A14" s="7" t="s">
        <v>10</v>
      </c>
      <c r="B14" s="7" t="s">
        <v>30</v>
      </c>
      <c r="C14" s="7" t="str">
        <f t="shared" si="0"/>
        <v>재무과</v>
      </c>
      <c r="D14" s="8">
        <v>0.73263888888888884</v>
      </c>
      <c r="E14" s="8">
        <v>0.90277777777777779</v>
      </c>
      <c r="F14" s="8">
        <f t="shared" si="1"/>
        <v>0.17013888888888895</v>
      </c>
      <c r="G14" s="9">
        <f t="shared" si="2"/>
        <v>19600</v>
      </c>
      <c r="H14" s="9">
        <f t="shared" si="3"/>
        <v>2000</v>
      </c>
      <c r="I14" s="10">
        <f t="shared" si="4"/>
        <v>21600</v>
      </c>
    </row>
    <row r="15" spans="1:9" x14ac:dyDescent="0.3">
      <c r="A15" s="7" t="s">
        <v>16</v>
      </c>
      <c r="B15" s="7" t="s">
        <v>34</v>
      </c>
      <c r="C15" s="7" t="str">
        <f t="shared" si="0"/>
        <v>관리과</v>
      </c>
      <c r="D15" s="8">
        <v>0.37847222222222227</v>
      </c>
      <c r="E15" s="8">
        <v>0.69444444444444453</v>
      </c>
      <c r="F15" s="8">
        <f t="shared" si="1"/>
        <v>0.31597222222222227</v>
      </c>
      <c r="G15" s="9">
        <f t="shared" si="2"/>
        <v>36400</v>
      </c>
      <c r="H15" s="9">
        <f t="shared" si="3"/>
        <v>10000</v>
      </c>
      <c r="I15" s="10">
        <f t="shared" si="4"/>
        <v>46400</v>
      </c>
    </row>
    <row r="16" spans="1:9" x14ac:dyDescent="0.3">
      <c r="A16" s="7" t="s">
        <v>11</v>
      </c>
      <c r="B16" s="7" t="s">
        <v>31</v>
      </c>
      <c r="C16" s="7" t="str">
        <f t="shared" si="0"/>
        <v>재무과</v>
      </c>
      <c r="D16" s="8">
        <v>0.3444444444444445</v>
      </c>
      <c r="E16" s="8">
        <v>0.67222222222222217</v>
      </c>
      <c r="F16" s="8">
        <f t="shared" si="1"/>
        <v>0.32777777777777767</v>
      </c>
      <c r="G16" s="9">
        <f t="shared" si="2"/>
        <v>37760</v>
      </c>
      <c r="H16" s="9">
        <f t="shared" si="3"/>
        <v>10000</v>
      </c>
      <c r="I16" s="10">
        <f t="shared" si="4"/>
        <v>47760</v>
      </c>
    </row>
    <row r="17" spans="1:9" x14ac:dyDescent="0.3">
      <c r="A17" s="7" t="s">
        <v>12</v>
      </c>
      <c r="B17" s="7" t="s">
        <v>32</v>
      </c>
      <c r="C17" s="7" t="str">
        <f t="shared" si="0"/>
        <v>재무과</v>
      </c>
      <c r="D17" s="8">
        <v>0.72777777777777775</v>
      </c>
      <c r="E17" s="8">
        <v>0.98611111111111116</v>
      </c>
      <c r="F17" s="8">
        <f t="shared" si="1"/>
        <v>0.25833333333333341</v>
      </c>
      <c r="G17" s="9">
        <f t="shared" si="2"/>
        <v>29760</v>
      </c>
      <c r="H17" s="9">
        <f t="shared" si="3"/>
        <v>10000</v>
      </c>
      <c r="I17" s="10">
        <f t="shared" si="4"/>
        <v>39760</v>
      </c>
    </row>
    <row r="18" spans="1:9" x14ac:dyDescent="0.3">
      <c r="A18" s="7" t="s">
        <v>22</v>
      </c>
      <c r="B18" s="7" t="s">
        <v>37</v>
      </c>
      <c r="C18" s="7" t="str">
        <f t="shared" si="0"/>
        <v>재무과</v>
      </c>
      <c r="D18" s="8">
        <v>0.56944444444444442</v>
      </c>
      <c r="E18" s="8">
        <v>0.84722222222222221</v>
      </c>
      <c r="F18" s="8">
        <f t="shared" si="1"/>
        <v>0.27777777777777779</v>
      </c>
      <c r="G18" s="9">
        <f t="shared" si="2"/>
        <v>32000</v>
      </c>
      <c r="H18" s="9">
        <f t="shared" si="3"/>
        <v>10000</v>
      </c>
      <c r="I18" s="10">
        <f t="shared" si="4"/>
        <v>42000</v>
      </c>
    </row>
    <row r="19" spans="1:9" x14ac:dyDescent="0.3">
      <c r="A19" s="7" t="s">
        <v>15</v>
      </c>
      <c r="B19" s="7" t="s">
        <v>26</v>
      </c>
      <c r="C19" s="7" t="str">
        <f t="shared" si="0"/>
        <v>시설과</v>
      </c>
      <c r="D19" s="8">
        <v>0.34722222222222227</v>
      </c>
      <c r="E19" s="8">
        <v>0.72222222222222221</v>
      </c>
      <c r="F19" s="8">
        <f t="shared" si="1"/>
        <v>0.37499999999999994</v>
      </c>
      <c r="G19" s="9">
        <f t="shared" si="2"/>
        <v>43200</v>
      </c>
      <c r="H19" s="9">
        <f t="shared" si="3"/>
        <v>10000</v>
      </c>
      <c r="I19" s="10">
        <f t="shared" si="4"/>
        <v>53200</v>
      </c>
    </row>
    <row r="20" spans="1:9" x14ac:dyDescent="0.3">
      <c r="A20" s="7" t="s">
        <v>13</v>
      </c>
      <c r="B20" s="7" t="s">
        <v>30</v>
      </c>
      <c r="C20" s="7" t="str">
        <f t="shared" si="0"/>
        <v>재무과</v>
      </c>
      <c r="D20" s="8">
        <v>0.68055555555555547</v>
      </c>
      <c r="E20" s="8">
        <v>0.83750000000000002</v>
      </c>
      <c r="F20" s="8">
        <f t="shared" si="1"/>
        <v>0.15694444444444455</v>
      </c>
      <c r="G20" s="9">
        <f t="shared" si="2"/>
        <v>18080</v>
      </c>
      <c r="H20" s="9">
        <f t="shared" si="3"/>
        <v>2000</v>
      </c>
      <c r="I20" s="10">
        <f t="shared" si="4"/>
        <v>20080</v>
      </c>
    </row>
    <row r="21" spans="1:9" x14ac:dyDescent="0.3">
      <c r="A21" s="7" t="s">
        <v>18</v>
      </c>
      <c r="B21" s="7" t="s">
        <v>24</v>
      </c>
      <c r="C21" s="7" t="str">
        <f t="shared" si="0"/>
        <v>관리과</v>
      </c>
      <c r="D21" s="8">
        <v>0.37152777777777773</v>
      </c>
      <c r="E21" s="8">
        <v>0.71527777777777779</v>
      </c>
      <c r="F21" s="8">
        <f t="shared" si="1"/>
        <v>0.34375000000000006</v>
      </c>
      <c r="G21" s="9">
        <f t="shared" si="2"/>
        <v>39600</v>
      </c>
      <c r="H21" s="9">
        <f t="shared" si="3"/>
        <v>10000</v>
      </c>
      <c r="I21" s="10">
        <f t="shared" si="4"/>
        <v>49600</v>
      </c>
    </row>
    <row r="22" spans="1:9" x14ac:dyDescent="0.3">
      <c r="A22" s="7" t="s">
        <v>21</v>
      </c>
      <c r="B22" s="7" t="s">
        <v>36</v>
      </c>
      <c r="C22" s="7" t="str">
        <f t="shared" si="0"/>
        <v>재무과</v>
      </c>
      <c r="D22" s="8">
        <v>0.55555555555555558</v>
      </c>
      <c r="E22" s="8">
        <v>0.84027777777777779</v>
      </c>
      <c r="F22" s="8">
        <f t="shared" si="1"/>
        <v>0.28472222222222221</v>
      </c>
      <c r="G22" s="9">
        <f t="shared" si="2"/>
        <v>32800</v>
      </c>
      <c r="H22" s="9">
        <f t="shared" si="3"/>
        <v>10000</v>
      </c>
      <c r="I22" s="10">
        <f t="shared" si="4"/>
        <v>42800</v>
      </c>
    </row>
    <row r="23" spans="1:9" x14ac:dyDescent="0.3">
      <c r="A23" s="11" t="s">
        <v>23</v>
      </c>
      <c r="B23" s="11" t="s">
        <v>24</v>
      </c>
      <c r="C23" s="11" t="str">
        <f t="shared" si="0"/>
        <v>관리과</v>
      </c>
      <c r="D23" s="12">
        <v>0.55208333333333337</v>
      </c>
      <c r="E23" s="12">
        <v>0.86805555555555547</v>
      </c>
      <c r="F23" s="12">
        <f t="shared" si="1"/>
        <v>0.3159722222222221</v>
      </c>
      <c r="G23" s="13">
        <f t="shared" si="2"/>
        <v>36400</v>
      </c>
      <c r="H23" s="13">
        <f t="shared" si="3"/>
        <v>10000</v>
      </c>
      <c r="I23" s="14">
        <f t="shared" si="4"/>
        <v>46400</v>
      </c>
    </row>
    <row r="24" spans="1:9" x14ac:dyDescent="0.3">
      <c r="A24" s="16" t="s">
        <v>44</v>
      </c>
      <c r="B24" s="16"/>
      <c r="C24" s="16"/>
      <c r="D24" s="16" t="s">
        <v>45</v>
      </c>
      <c r="E24" s="16"/>
      <c r="F24" s="16"/>
      <c r="G24" s="2">
        <f>SUMIF($C$4:$C$23,$D24,G4:G23)</f>
        <v>120640</v>
      </c>
      <c r="H24" s="2">
        <f t="shared" ref="H24:I24" si="5">SUMIF($C$4:$C$23,$D24,H4:H23)</f>
        <v>24000</v>
      </c>
      <c r="I24" s="2">
        <f t="shared" si="5"/>
        <v>144640</v>
      </c>
    </row>
    <row r="25" spans="1:9" x14ac:dyDescent="0.3">
      <c r="A25" s="16"/>
      <c r="B25" s="16"/>
      <c r="C25" s="16"/>
      <c r="D25" s="16" t="s">
        <v>46</v>
      </c>
      <c r="E25" s="16"/>
      <c r="F25" s="16"/>
      <c r="G25" s="2">
        <f>SUMIF($C$4:$C$23,$D25,G4:G23)</f>
        <v>276480</v>
      </c>
      <c r="H25" s="2">
        <f t="shared" ref="H25:I25" si="6">SUMIF($C$4:$C$23,$D25,H4:H23)</f>
        <v>72000</v>
      </c>
      <c r="I25" s="2">
        <f t="shared" si="6"/>
        <v>348480</v>
      </c>
    </row>
    <row r="26" spans="1:9" x14ac:dyDescent="0.3">
      <c r="A26" s="16"/>
      <c r="B26" s="16"/>
      <c r="C26" s="16"/>
      <c r="D26" s="16" t="s">
        <v>47</v>
      </c>
      <c r="E26" s="16"/>
      <c r="F26" s="16"/>
      <c r="G26" s="2">
        <f>SUMIF($C$4:$C$23,$D26,G4:G23)</f>
        <v>240800</v>
      </c>
      <c r="H26" s="2">
        <f t="shared" ref="H26:I26" si="7">SUMIF($C$4:$C$23,$D26,H4:H23)</f>
        <v>64000</v>
      </c>
      <c r="I26" s="2">
        <f t="shared" si="7"/>
        <v>304800</v>
      </c>
    </row>
    <row r="27" spans="1:9" x14ac:dyDescent="0.3">
      <c r="A27" s="16" t="s">
        <v>48</v>
      </c>
      <c r="B27" s="16"/>
      <c r="C27" s="16"/>
      <c r="D27" s="16"/>
      <c r="E27" s="16"/>
      <c r="F27" s="16"/>
      <c r="G27" s="2">
        <f>SUMPRODUCT(ISNUMBER(FIND(1,$B$4:$B$23))+ISNUMBER(FIND(3,$B$4:$B$23)),G4:G23)</f>
        <v>282240</v>
      </c>
      <c r="H27" s="2">
        <f t="shared" ref="H27:I27" si="8">SUMPRODUCT(ISNUMBER(FIND(1,$B$4:$B$23))+ISNUMBER(FIND(3,$B$4:$B$23)),H4:H23)</f>
        <v>74000</v>
      </c>
      <c r="I27" s="2">
        <f t="shared" si="8"/>
        <v>356240</v>
      </c>
    </row>
    <row r="28" spans="1:9" x14ac:dyDescent="0.3">
      <c r="A28" s="16" t="s">
        <v>49</v>
      </c>
      <c r="B28" s="16"/>
      <c r="C28" s="16"/>
      <c r="D28" s="16"/>
      <c r="E28" s="16"/>
      <c r="F28" s="16"/>
      <c r="G28" s="16"/>
      <c r="H28" s="16"/>
      <c r="I28" s="2">
        <f>SUMIFS(I4:I23,I4:I23,"&gt;=20000",I4:I23,"&lt;40000")</f>
        <v>148160</v>
      </c>
    </row>
    <row r="29" spans="1:9" x14ac:dyDescent="0.3">
      <c r="A29" s="15" t="s">
        <v>50</v>
      </c>
      <c r="B29" s="16"/>
      <c r="C29" s="16"/>
      <c r="D29" s="16"/>
      <c r="E29" s="16"/>
      <c r="F29" s="16"/>
      <c r="G29" s="16"/>
      <c r="H29" s="16"/>
      <c r="I29" s="16"/>
    </row>
    <row r="30" spans="1:9" x14ac:dyDescent="0.3">
      <c r="A30" s="15" t="s">
        <v>51</v>
      </c>
      <c r="B30" s="16"/>
      <c r="C30" s="16"/>
      <c r="D30" s="16"/>
      <c r="E30" s="16"/>
      <c r="F30" s="16"/>
      <c r="G30" s="16"/>
      <c r="H30" s="16"/>
      <c r="I30" s="16"/>
    </row>
  </sheetData>
  <sortState ref="A4:I23">
    <sortCondition ref="A4:A23"/>
    <sortCondition ref="D4:D23"/>
  </sortState>
  <mergeCells count="9">
    <mergeCell ref="A29:I29"/>
    <mergeCell ref="A30:I30"/>
    <mergeCell ref="A1:I1"/>
    <mergeCell ref="A24:C26"/>
    <mergeCell ref="D24:F24"/>
    <mergeCell ref="D25:F25"/>
    <mergeCell ref="D26:F26"/>
    <mergeCell ref="A27:F27"/>
    <mergeCell ref="A28:H28"/>
  </mergeCells>
  <phoneticPr fontId="2" type="noConversion"/>
  <printOptions horizontalCentered="1" verticalCentered="1"/>
  <pageMargins left="0.70866141732283472" right="0.70866141732283472" top="2.3622047244094491" bottom="0.74803149606299213" header="0.31496062992125984" footer="0.31496062992125984"/>
  <pageSetup paperSize="9" scale="7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Jungwoong Seo</dc:creator>
  <cp:lastModifiedBy>Jungwoong Seo</cp:lastModifiedBy>
  <cp:lastPrinted>2023-07-20T02:32:20Z</cp:lastPrinted>
  <dcterms:created xsi:type="dcterms:W3CDTF">2023-07-20T01:12:36Z</dcterms:created>
  <dcterms:modified xsi:type="dcterms:W3CDTF">2023-07-20T02:32:23Z</dcterms:modified>
</cp:coreProperties>
</file>