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28232f8ab98359/Documents/컴활 참고자료모음/03 최신기출문제/08 25년상시04/"/>
    </mc:Choice>
  </mc:AlternateContent>
  <xr:revisionPtr revIDLastSave="175" documentId="13_ncr:1_{3A93BA7E-2AEC-4AB5-A517-EE10575F305B}" xr6:coauthVersionLast="47" xr6:coauthVersionMax="47" xr10:uidLastSave="{CFAF83AA-AB5B-4243-9231-190B89332900}"/>
  <bookViews>
    <workbookView xWindow="-108" yWindow="-108" windowWidth="23256" windowHeight="12456" tabRatio="721" firstSheet="1" activeTab="2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eta.SEARCH" hidden="1" xlm="1">#NAME?</definedName>
    <definedName name="_xlnm.Criteria" localSheetId="0">'기본작업-1'!$H$2:$H$3</definedName>
    <definedName name="_xlnm.Extract" localSheetId="0">'기본작업-1'!$H$5:$M$5</definedName>
    <definedName name="_xlnm.Print_Titles" localSheetId="1">'기본작업-2'!$A:$A</definedName>
    <definedName name="연이율">'분석작업-2'!#REF!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 a="1"/>
  <c r="K4" i="3" s="1"/>
  <c r="L4" i="3" a="1"/>
  <c r="L4" i="3" s="1"/>
  <c r="M4" i="3" a="1"/>
  <c r="M4" i="3" s="1"/>
  <c r="L3" i="3" a="1"/>
  <c r="L3" i="3" s="1"/>
  <c r="M3" i="3" a="1"/>
  <c r="M3" i="3" s="1"/>
  <c r="K3" i="3" a="1"/>
  <c r="K3" i="3" s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3" i="3"/>
  <c r="K10" i="3" a="1"/>
  <c r="K10" i="3"/>
  <c r="K11" i="3" a="1"/>
  <c r="K11" i="3" s="1"/>
  <c r="K12" i="3" a="1"/>
  <c r="K12" i="3"/>
  <c r="K13" i="3" a="1"/>
  <c r="K13" i="3" s="1"/>
  <c r="K14" i="3" a="1"/>
  <c r="K14" i="3"/>
  <c r="K15" i="3" a="1"/>
  <c r="K15" i="3" s="1"/>
  <c r="K16" i="3" a="1"/>
  <c r="K16" i="3" s="1"/>
  <c r="K17" i="3" a="1"/>
  <c r="K17" i="3"/>
  <c r="K9" i="3" a="1"/>
  <c r="K9" i="3" s="1"/>
  <c r="H3" i="1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G4" i="3" a="1"/>
  <c r="G11" i="3" a="1"/>
  <c r="G19" i="3" a="1"/>
  <c r="G6" i="3" a="1"/>
  <c r="G13" i="3" a="1"/>
  <c r="G20" i="3" a="1"/>
  <c r="G7" i="3" a="1"/>
  <c r="G14" i="3" a="1"/>
  <c r="G21" i="3" a="1"/>
  <c r="G8" i="3" a="1"/>
  <c r="G15" i="3" a="1"/>
  <c r="G22" i="3" a="1"/>
  <c r="G9" i="3" a="1"/>
  <c r="G16" i="3" a="1"/>
  <c r="G23" i="3" a="1"/>
  <c r="G10" i="3" a="1"/>
  <c r="G17" i="3" a="1"/>
  <c r="G24" i="3" a="1"/>
  <c r="G18" i="3" a="1"/>
  <c r="G25" i="3" a="1"/>
  <c r="G5" i="3" a="1"/>
  <c r="G12" i="3" a="1"/>
  <c r="G3" i="3" a="1"/>
  <c r="G12" i="3" l="1"/>
  <c r="G5" i="3"/>
  <c r="G25" i="3"/>
  <c r="G18" i="3"/>
  <c r="G24" i="3"/>
  <c r="G17" i="3"/>
  <c r="G10" i="3"/>
  <c r="G23" i="3"/>
  <c r="G16" i="3"/>
  <c r="G9" i="3"/>
  <c r="G22" i="3"/>
  <c r="G15" i="3"/>
  <c r="G8" i="3"/>
  <c r="G21" i="3"/>
  <c r="G14" i="3"/>
  <c r="G7" i="3"/>
  <c r="G20" i="3"/>
  <c r="G13" i="3"/>
  <c r="G6" i="3"/>
  <c r="G19" i="3"/>
  <c r="G11" i="3"/>
  <c r="G4" i="3"/>
  <c r="G3" i="3"/>
  <c r="P6" i="2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4D2051A1-D324-468F-ACF2-9A723CCE2906}" name="MS Access Database_Query3" type="1" refreshedVersion="8" background="1">
    <dbPr connection="DSN=MS Access Database;DBQ=C:\Users\dkswo\OneDrive\Documents\컴활 참고자료모음\03 최신기출문제\08 25년상시04\국가별수출입현황.accdb;DefaultDir=C:\Users\dkswo\OneDrive\Documents\컴활 참고자료모음\03 최신기출문제\08 25년상시04;DriverId=25;FIL=MS Access;MaxBufferSize=2048;PageTimeout=5;" command="SELECT 수출입현황.구분, 수출입현황.날짜, 수출입현황.금액_x000d__x000a_FROM 수출입현황 수출입현황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<sst xmlns="http://schemas.openxmlformats.org/spreadsheetml/2006/main" count="485" uniqueCount="205">
  <si>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</si>
  <si>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</si>
  <si>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</si>
  <si>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</si>
  <si>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</si>
  <si>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</si>
  <si>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</si>
  <si>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</si>
  <si>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</si>
  <si>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</si>
  <si>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</si>
  <si>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</si>
  <si>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</si>
  <si>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</si>
  <si>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</si>
  <si>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</si>
  <si>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</si>
  <si>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</si>
  <si>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</si>
  <si>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</si>
  <si>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</si>
  <si>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</si>
  <si>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</si>
  <si>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</si>
  <si>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</si>
  <si>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</si>
  <si>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</si>
  <si>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</si>
  <si>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</si>
  <si>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</si>
  <si>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</si>
  <si>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</si>
  <si>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</si>
  <si>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</si>
  <si>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</si>
  <si>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</si>
  <si>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</si>
  <si>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</si>
  <si>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</si>
  <si>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</si>
  <si>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</si>
  <si>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</si>
  <si>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</si>
  <si>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</si>
  <si>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</si>
  <si>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</si>
  <si>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</si>
  <si>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</si>
  <si>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</si>
  <si>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</si>
  <si>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</si>
  <si>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</si>
  <si>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</si>
  <si>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</si>
  <si>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</si>
  <si>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</si>
  <si>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</si>
  <si>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</si>
  <si>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</si>
  <si>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</si>
  <si>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</si>
  <si>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</si>
  <si>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</si>
  <si>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</si>
  <si>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</si>
  <si>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</si>
  <si>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</si>
  <si>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</si>
  <si>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</si>
  <si>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</si>
  <si>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</si>
  <si>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</si>
  <si>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</si>
  <si>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</si>
  <si>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</si>
  <si>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</si>
  <si>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</si>
  <si>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</si>
  <si>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</si>
  <si>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</si>
  <si>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</si>
  <si>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</si>
  <si>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</si>
  <si>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</si>
  <si>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</si>
  <si>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</si>
  <si>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</si>
  <si>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</si>
  <si>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</si>
  <si>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</si>
  <si>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</si>
  <si>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</si>
  <si>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</si>
  <si>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</si>
  <si>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</si>
  <si>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</si>
  <si>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</si>
  <si>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</si>
  <si>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</si>
  <si>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</si>
  <si>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</si>
  <si>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</si>
  <si>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</si>
  <si>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</si>
  <si>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</si>
  <si>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</si>
  <si>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</si>
  <si>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</si>
  <si>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</si>
  <si>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</si>
  <si>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</si>
  <si>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</si>
  <si>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</si>
  <si>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</si>
  <si>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</si>
  <si>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</si>
  <si>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</si>
  <si>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</si>
  <si>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</si>
  <si>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</si>
  <si>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</si>
  <si>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</si>
  <si>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</si>
  <si>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</si>
  <si>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</si>
  <si>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</si>
  <si>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</si>
  <si>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</si>
  <si>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</si>
  <si>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</si>
  <si>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</si>
  <si>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</si>
  <si>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</si>
  <si>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</si>
  <si>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</si>
  <si>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</si>
  <si>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</si>
  <si>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</si>
  <si>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</si>
  <si>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</si>
  <si>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</si>
  <si>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</si>
  <si>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</si>
  <si>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</si>
  <si>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</si>
  <si>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</si>
  <si>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</si>
  <si>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</si>
  <si>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</si>
  <si>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</si>
  <si>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</si>
  <si>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</si>
  <si>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</si>
  <si>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</si>
  <si>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</si>
  <si>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</si>
  <si>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</si>
  <si>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</si>
  <si>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</si>
  <si>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</si>
  <si>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</si>
  <si>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</si>
  <si>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</si>
  <si>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</si>
  <si>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</si>
  <si>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</si>
  <si>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</si>
  <si>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</si>
  <si>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</si>
  <si>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</si>
  <si>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</si>
  <si>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</si>
  <si>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</si>
  <si>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</si>
  <si>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</si>
  <si>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날짜</t>
  </si>
  <si>
    <t>2024.10</t>
  </si>
  <si>
    <t>2024.11</t>
  </si>
  <si>
    <t>2024.12</t>
  </si>
  <si>
    <t>2025.01</t>
  </si>
  <si>
    <t>2025.02</t>
  </si>
  <si>
    <t>2025.03</t>
  </si>
  <si>
    <t>총합계</t>
  </si>
  <si>
    <t>구분</t>
  </si>
  <si>
    <t>무역수지</t>
  </si>
  <si>
    <t>수입금액</t>
  </si>
  <si>
    <t>수출금액</t>
  </si>
  <si>
    <t>2024.10 요약</t>
  </si>
  <si>
    <t>2024.11 요약</t>
  </si>
  <si>
    <t>2024.12 요약</t>
  </si>
  <si>
    <t>2025.01 요약</t>
  </si>
  <si>
    <t>2025.02 요약</t>
  </si>
  <si>
    <t>2025.03 요약</t>
  </si>
  <si>
    <t>평균 : 금액</t>
  </si>
  <si>
    <t>날짜2</t>
  </si>
  <si>
    <t>2024년 하반기</t>
  </si>
  <si>
    <t>2025년 상반기</t>
  </si>
  <si>
    <t>2024년 하반기 합계</t>
  </si>
  <si>
    <t>2024년 하반기 평균</t>
  </si>
  <si>
    <t>2025년 상반기 합계</t>
  </si>
  <si>
    <t>2025년 상반기 평균</t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</si>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</sst>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#,##0_ "/>
    <numFmt numFmtId="178" formatCode="yyyy\.mm\.dd"/>
    <numFmt numFmtId="180" formatCode="[Red][&gt;=9]&quot;★&quot;* 0.0;[Blue][&lt;1]&quot;●&quot;* 0.0;0.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1" xfId="0" applyNumberFormat="1" applyBorder="1" applyAlignment="1">
      <alignment horizontal="right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'기타작업-2'!$B$16:$B$29</c15:sqref>
                  </c15:fullRef>
                </c:ext>
              </c:extLst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'기타작업-2'!$D$4:$D$29</c15:sqref>
                  </c15:fullRef>
                </c:ext>
              </c:extLst>
              <c:f>'기타작업-2'!$D$4:$D$17</c:f>
              <c:numCache>
                <c:formatCode>_(* #,##0_);_(* \(#,##0\);_(* "-"_);_(@_)</c:formatCode>
                <c:ptCount val="14"/>
                <c:pt idx="0">
                  <c:v>21311</c:v>
                </c:pt>
                <c:pt idx="1">
                  <c:v>8970</c:v>
                </c:pt>
                <c:pt idx="2">
                  <c:v>7463</c:v>
                </c:pt>
                <c:pt idx="3">
                  <c:v>5141</c:v>
                </c:pt>
                <c:pt idx="4">
                  <c:v>5101</c:v>
                </c:pt>
                <c:pt idx="5">
                  <c:v>5535</c:v>
                </c:pt>
                <c:pt idx="6">
                  <c:v>29195</c:v>
                </c:pt>
                <c:pt idx="7">
                  <c:v>10150</c:v>
                </c:pt>
                <c:pt idx="8">
                  <c:v>7016</c:v>
                </c:pt>
                <c:pt idx="9">
                  <c:v>5710</c:v>
                </c:pt>
                <c:pt idx="10">
                  <c:v>8852</c:v>
                </c:pt>
                <c:pt idx="11">
                  <c:v>10657</c:v>
                </c:pt>
                <c:pt idx="12">
                  <c:v>19500</c:v>
                </c:pt>
                <c:pt idx="13">
                  <c:v>2613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'기타작업-2'!$B$16:$B$29</c15:sqref>
                  </c15:fullRef>
                </c:ext>
              </c:extLst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'기타작업-2'!$E$4:$E$29</c15:sqref>
                  </c15:fullRef>
                </c:ext>
              </c:extLst>
              <c:f>'기타작업-2'!$E$4:$E$17</c:f>
              <c:numCache>
                <c:formatCode>_(* #,##0_);_(* \(#,##0\);_(* "-"_);_(@_)</c:formatCode>
                <c:ptCount val="14"/>
                <c:pt idx="0">
                  <c:v>36004</c:v>
                </c:pt>
                <c:pt idx="1">
                  <c:v>15167</c:v>
                </c:pt>
                <c:pt idx="2">
                  <c:v>13535</c:v>
                </c:pt>
                <c:pt idx="3">
                  <c:v>8864</c:v>
                </c:pt>
                <c:pt idx="4">
                  <c:v>12560</c:v>
                </c:pt>
                <c:pt idx="5">
                  <c:v>9258</c:v>
                </c:pt>
                <c:pt idx="6">
                  <c:v>42394</c:v>
                </c:pt>
                <c:pt idx="7">
                  <c:v>12744</c:v>
                </c:pt>
                <c:pt idx="8">
                  <c:v>9966</c:v>
                </c:pt>
                <c:pt idx="9">
                  <c:v>10703</c:v>
                </c:pt>
                <c:pt idx="10">
                  <c:v>15995</c:v>
                </c:pt>
                <c:pt idx="11">
                  <c:v>17447</c:v>
                </c:pt>
                <c:pt idx="12">
                  <c:v>11515</c:v>
                </c:pt>
                <c:pt idx="13">
                  <c:v>2342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A-49A9-9780-A44502BC84E6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'기타작업-2'!$B$16:$B$29</c15:sqref>
                  </c15:fullRef>
                </c:ext>
              </c:extLst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'기타작업-2'!$F$4:$F$29</c15:sqref>
                  </c15:fullRef>
                </c:ext>
              </c:extLst>
              <c:f>'기타작업-2'!$F$4:$F$17</c:f>
              <c:numCache>
                <c:formatCode>_(* #,##0_);_(* \(#,##0\);_(* "-"_);_(@_)</c:formatCode>
                <c:ptCount val="14"/>
                <c:pt idx="0">
                  <c:v>7619</c:v>
                </c:pt>
                <c:pt idx="1">
                  <c:v>1391</c:v>
                </c:pt>
                <c:pt idx="2">
                  <c:v>1044</c:v>
                </c:pt>
                <c:pt idx="3">
                  <c:v>1051</c:v>
                </c:pt>
                <c:pt idx="4">
                  <c:v>742</c:v>
                </c:pt>
                <c:pt idx="5">
                  <c:v>1298</c:v>
                </c:pt>
                <c:pt idx="6">
                  <c:v>6912</c:v>
                </c:pt>
                <c:pt idx="7">
                  <c:v>1173</c:v>
                </c:pt>
                <c:pt idx="8">
                  <c:v>928</c:v>
                </c:pt>
                <c:pt idx="9">
                  <c:v>842</c:v>
                </c:pt>
                <c:pt idx="10">
                  <c:v>1125</c:v>
                </c:pt>
                <c:pt idx="11">
                  <c:v>1186</c:v>
                </c:pt>
                <c:pt idx="12">
                  <c:v>6327</c:v>
                </c:pt>
                <c:pt idx="13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A-49A9-9780-A44502BC8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89CF7D63-5800-4EB6-B7A6-00B64DA808A3}"/>
            </a:ext>
          </a:extLst>
        </xdr:cNvPr>
        <xdr:cNvSpPr/>
      </xdr:nvSpPr>
      <xdr:spPr>
        <a:xfrm>
          <a:off x="5143500" y="662940"/>
          <a:ext cx="8382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9BEAF468-1939-4485-6C27-BAED415D7B46}"/>
            </a:ext>
          </a:extLst>
        </xdr:cNvPr>
        <xdr:cNvSpPr/>
      </xdr:nvSpPr>
      <xdr:spPr>
        <a:xfrm>
          <a:off x="5143500" y="1325880"/>
          <a:ext cx="8382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1</xdr:row>
          <xdr:rowOff>76200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kswo" refreshedDate="46274.693003935186" backgroundQuery="1" createdVersion="8" refreshedVersion="8" minRefreshableVersion="3" recordCount="180" xr:uid="{CEEBD0FE-00C3-467F-9BDB-D81EB7670626}">
  <cacheSource type="external" connectionId="4"/>
  <cacheFields count="4">
    <cacheField name="구분" numFmtId="0" sqlType="-9">
      <sharedItems count="3">
        <s v="수출금액"/>
        <s v="수입금액"/>
        <s v="무역수지"/>
      </sharedItems>
    </cacheField>
    <cacheField name="날짜" numFmtId="0" sqlType="-9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 sqlType="8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DB947E-245C-462E-ABE1-8D64255E27D4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B2:E31" firstHeaderRow="1" firstDataRow="1" firstDataCol="3"/>
  <pivotFields count="4">
    <pivotField axis="axisRow" compact="0" outline="0" showAll="0">
      <items count="4">
        <item x="2"/>
        <item x="1"/>
        <item x="0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  <pivotField axis="axisRow" compact="0" outline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topLeftCell="A2" workbookViewId="0">
      <selection activeCell="C22" sqref="C22"/>
    </sheetView>
  </sheetViews>
  <sheetFormatPr defaultRowHeight="17.399999999999999" x14ac:dyDescent="0.4"/>
  <cols>
    <col min="3" max="3" width="12.8984375" customWidth="1"/>
    <col min="5" max="6" width="11" bestFit="1" customWidth="1"/>
    <col min="7" max="7" width="3.3984375" customWidth="1"/>
    <col min="12" max="13" width="11" bestFit="1" customWidth="1"/>
  </cols>
  <sheetData>
    <row r="1" spans="1:13" x14ac:dyDescent="0.4">
      <c r="A1" t="s">
        <v>135</v>
      </c>
    </row>
    <row r="2" spans="1:13" x14ac:dyDescent="0.4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1" t="s">
        <v>174</v>
      </c>
    </row>
    <row r="3" spans="1:13" x14ac:dyDescent="0.4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t="b">
        <f>AND(IFERROR(SEARCH("공항",$C3),FALSE),$E3="국민")</f>
        <v>0</v>
      </c>
    </row>
    <row r="4" spans="1:13" x14ac:dyDescent="0.4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4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4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4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4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4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4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4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4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</row>
    <row r="13" spans="1:13" x14ac:dyDescent="0.4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</row>
    <row r="14" spans="1:13" x14ac:dyDescent="0.4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</row>
    <row r="15" spans="1:13" x14ac:dyDescent="0.4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</row>
    <row r="16" spans="1:13" x14ac:dyDescent="0.4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</row>
    <row r="17" spans="1:6" x14ac:dyDescent="0.4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</row>
    <row r="18" spans="1:6" x14ac:dyDescent="0.4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</row>
    <row r="19" spans="1:6" x14ac:dyDescent="0.4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</row>
    <row r="20" spans="1:6" x14ac:dyDescent="0.4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6" x14ac:dyDescent="0.4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6" x14ac:dyDescent="0.4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6" x14ac:dyDescent="0.4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6" x14ac:dyDescent="0.4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6" x14ac:dyDescent="0.4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6" x14ac:dyDescent="0.4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6" x14ac:dyDescent="0.4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6" x14ac:dyDescent="0.4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6" x14ac:dyDescent="0.4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6" x14ac:dyDescent="0.4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6" x14ac:dyDescent="0.4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6" x14ac:dyDescent="0.4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0" priority="1">
      <formula>AND(LEN($C3)=3,$E3="외국인")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7.399999999999999" x14ac:dyDescent="0.4"/>
  <sheetData>
    <row r="1" spans="1:17" x14ac:dyDescent="0.4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4">
      <c r="A2" s="2" t="s">
        <v>3</v>
      </c>
      <c r="B2" s="20" t="s">
        <v>20</v>
      </c>
      <c r="C2" s="20"/>
      <c r="D2" s="20" t="s">
        <v>21</v>
      </c>
      <c r="E2" s="20"/>
      <c r="F2" s="20" t="s">
        <v>22</v>
      </c>
      <c r="G2" s="20"/>
      <c r="H2" s="20" t="s">
        <v>23</v>
      </c>
      <c r="I2" s="20"/>
      <c r="J2" s="20" t="s">
        <v>24</v>
      </c>
      <c r="K2" s="20"/>
      <c r="L2" s="20" t="s">
        <v>25</v>
      </c>
      <c r="M2" s="20"/>
      <c r="N2" s="20" t="s">
        <v>26</v>
      </c>
      <c r="O2" s="20"/>
      <c r="P2" s="20" t="s">
        <v>27</v>
      </c>
    </row>
    <row r="3" spans="1:17" x14ac:dyDescent="0.4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0"/>
    </row>
    <row r="4" spans="1:17" x14ac:dyDescent="0.4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4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4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4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4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4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4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4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4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4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4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4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4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4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4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4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4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4">
      <c r="P24" s="11"/>
    </row>
    <row r="26" spans="1:17" x14ac:dyDescent="0.4">
      <c r="B26" s="7"/>
    </row>
    <row r="27" spans="1:17" x14ac:dyDescent="0.4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Width="0" orientation="landscape" errors="blank" r:id="rId1"/>
  <headerFooter differentOddEven="1">
    <oddHeader>&amp;L&amp;A</oddHeader>
    <evenHeader>&amp;R&amp;P페이지 인쇄 완료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47"/>
  <sheetViews>
    <sheetView tabSelected="1" topLeftCell="B1" workbookViewId="0">
      <selection activeCell="K3" sqref="K3:M4"/>
    </sheetView>
  </sheetViews>
  <sheetFormatPr defaultRowHeight="17.399999999999999" x14ac:dyDescent="0.4"/>
  <cols>
    <col min="1" max="1" width="15.5" bestFit="1" customWidth="1"/>
    <col min="2" max="2" width="17.69921875" customWidth="1"/>
    <col min="3" max="3" width="9.59765625" customWidth="1"/>
    <col min="4" max="4" width="10.19921875" customWidth="1"/>
    <col min="5" max="5" width="10.19921875" bestFit="1" customWidth="1"/>
    <col min="6" max="6" width="11.59765625" customWidth="1"/>
    <col min="7" max="7" width="17.19921875" bestFit="1" customWidth="1"/>
    <col min="8" max="8" width="9" bestFit="1" customWidth="1"/>
    <col min="9" max="9" width="3" customWidth="1"/>
    <col min="10" max="10" width="17.19921875" customWidth="1"/>
    <col min="11" max="11" width="11" customWidth="1"/>
    <col min="12" max="13" width="7.69921875" customWidth="1"/>
  </cols>
  <sheetData>
    <row r="1" spans="1:13" x14ac:dyDescent="0.4">
      <c r="A1" t="s">
        <v>0</v>
      </c>
      <c r="J1" t="s">
        <v>53</v>
      </c>
    </row>
    <row r="2" spans="1:13" x14ac:dyDescent="0.4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4">
      <c r="A3" s="2" t="str">
        <f>LOOKUP(C3,{"세외수입","지방세"},{22,11})&amp;"-"&amp;SUBSTITUTE(E3,".","")&amp;"-"&amp;ROW()</f>
        <v>11-20250512-3</v>
      </c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 t="str" cm="1">
        <f t="array" ref="G3">fn납부방법(E3,F3)</f>
        <v>2025인터넷수납</v>
      </c>
      <c r="H3" s="2" t="str">
        <f>IF(ISNUMBER(SEARCH("주택",$B3)),"주택","")</f>
        <v>주택</v>
      </c>
      <c r="I3" s="17"/>
      <c r="J3" s="5" t="s">
        <v>7</v>
      </c>
      <c r="K3" s="16" t="str">
        <f t="array" ref="K3">TEXT(SUMIFS($D$3:$D$25,$C$3:$C$25,$J3,$E$3:$E$25,K$2&amp;"*")/SUMIFS($D$3:$D$25,$E$3:$E$25,K$2&amp;"*"),"0.0%")</f>
        <v>97.8%</v>
      </c>
      <c r="L3" s="16" t="str">
        <f t="array" ref="L3">TEXT(SUMIFS($D$3:$D$25,$C$3:$C$25,$J3,$E$3:$E$25,L$2&amp;"*")/SUMIFS($D$3:$D$25,$E$3:$E$25,L$2&amp;"*"),"0.0%")</f>
        <v>98.6%</v>
      </c>
      <c r="M3" s="16" t="str">
        <f t="array" ref="M3">TEXT(SUMIFS($D$3:$D$25,$C$3:$C$25,$J3,$E$3:$E$25,M$2&amp;"*")/SUMIFS($D$3:$D$25,$E$3:$E$25,M$2&amp;"*"),"0.0%")</f>
        <v>99.3%</v>
      </c>
    </row>
    <row r="4" spans="1:13" x14ac:dyDescent="0.4">
      <c r="A4" s="2" t="str">
        <f>LOOKUP(C4,{"세외수입","지방세"},{22,11})&amp;"-"&amp;SUBSTITUTE(E4,".","")&amp;"-"&amp;ROW()</f>
        <v>11-20250618-4</v>
      </c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 t="str" cm="1">
        <f t="array" ref="G4">fn납부방법(E4,F4)</f>
        <v>2025전용계좌수납</v>
      </c>
      <c r="H4" s="2" t="str">
        <f t="shared" ref="H4:H47" si="0">IF(ISNUMBER(SEARCH("주택",$B4)),"주택","")</f>
        <v/>
      </c>
      <c r="I4" s="17"/>
      <c r="J4" s="5" t="s">
        <v>8</v>
      </c>
      <c r="K4" s="16" t="str">
        <f t="array" ref="K4">TEXT(SUMIFS($D$3:$D$25,$C$3:$C$25,$J4,$E$3:$E$25,K$2&amp;"*")/SUMIFS($D$3:$D$25,$E$3:$E$25,K$2&amp;"*"),"0.0%")</f>
        <v>2.2%</v>
      </c>
      <c r="L4" s="16" t="str">
        <f t="array" ref="L4">TEXT(SUMIFS($D$3:$D$25,$C$3:$C$25,$J4,$E$3:$E$25,L$2&amp;"*")/SUMIFS($D$3:$D$25,$E$3:$E$25,L$2&amp;"*"),"0.0%")</f>
        <v>1.4%</v>
      </c>
      <c r="M4" s="16" t="str">
        <f t="array" ref="M4">TEXT(SUMIFS($D$3:$D$25,$C$3:$C$25,$J4,$E$3:$E$25,M$2&amp;"*")/SUMIFS($D$3:$D$25,$E$3:$E$25,M$2&amp;"*"),"0.0%")</f>
        <v>0.7%</v>
      </c>
    </row>
    <row r="5" spans="1:13" x14ac:dyDescent="0.4">
      <c r="A5" s="2" t="str">
        <f>LOOKUP(C5,{"세외수입","지방세"},{22,11})&amp;"-"&amp;SUBSTITUTE(E5,".","")&amp;"-"&amp;ROW()</f>
        <v>11-20250129-5</v>
      </c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 t="str" cm="1">
        <f t="array" ref="G5">fn납부방법(E5,F5)</f>
        <v>2025전용계좌수납</v>
      </c>
      <c r="H5" s="2" t="str">
        <f t="shared" si="0"/>
        <v/>
      </c>
      <c r="I5" s="17"/>
    </row>
    <row r="6" spans="1:13" x14ac:dyDescent="0.4">
      <c r="A6" s="2" t="str">
        <f>LOOKUP(C6,{"세외수입","지방세"},{22,11})&amp;"-"&amp;SUBSTITUTE(E6,".","")&amp;"-"&amp;ROW()</f>
        <v>11-20251224-6</v>
      </c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 t="str" cm="1">
        <f t="array" ref="G6">fn납부방법(E6,F6)</f>
        <v>2025전용계좌수납</v>
      </c>
      <c r="H6" s="2" t="str">
        <f t="shared" si="0"/>
        <v>주택</v>
      </c>
      <c r="I6" s="17"/>
    </row>
    <row r="7" spans="1:13" x14ac:dyDescent="0.4">
      <c r="A7" s="2" t="str">
        <f>LOOKUP(C7,{"세외수입","지방세"},{22,11})&amp;"-"&amp;SUBSTITUTE(E7,".","")&amp;"-"&amp;ROW()</f>
        <v>22-20250224-7</v>
      </c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 t="str" cm="1">
        <f t="array" ref="G7">fn납부방법(E7,F7)</f>
        <v>2025인터넷수납</v>
      </c>
      <c r="H7" s="2" t="str">
        <f t="shared" si="0"/>
        <v/>
      </c>
      <c r="I7" s="17"/>
      <c r="J7" t="s">
        <v>55</v>
      </c>
    </row>
    <row r="8" spans="1:13" x14ac:dyDescent="0.4">
      <c r="A8" s="2" t="str">
        <f>LOOKUP(C8,{"세외수입","지방세"},{22,11})&amp;"-"&amp;SUBSTITUTE(E8,".","")&amp;"-"&amp;ROW()</f>
        <v>22-20250722-8</v>
      </c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 t="str" cm="1">
        <f t="array" ref="G8">fn납부방법(E8,F8)</f>
        <v>2025전용계좌수납</v>
      </c>
      <c r="H8" s="2" t="str">
        <f t="shared" si="0"/>
        <v/>
      </c>
      <c r="I8" s="17"/>
      <c r="J8" s="2" t="s">
        <v>2</v>
      </c>
      <c r="K8" s="4" t="s">
        <v>4</v>
      </c>
    </row>
    <row r="9" spans="1:13" x14ac:dyDescent="0.4">
      <c r="A9" s="2" t="str">
        <f>LOOKUP(C9,{"세외수입","지방세"},{22,11})&amp;"-"&amp;SUBSTITUTE(E9,".","")&amp;"-"&amp;ROW()</f>
        <v>11-20250415-9</v>
      </c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 t="str" cm="1">
        <f t="array" ref="G9">fn납부방법(E9,F9)</f>
        <v>2025전용계좌수납</v>
      </c>
      <c r="H9" s="2" t="str">
        <f t="shared" si="0"/>
        <v/>
      </c>
      <c r="I9" s="17"/>
      <c r="J9" s="5" t="s">
        <v>60</v>
      </c>
      <c r="K9" s="16" t="str">
        <f t="array" ref="K9">VLOOKUP(LARGE(($B$3:$B$25=$J9)*($D$3:$D$25),1),$D$3:$E$25,2,FALSE)</f>
        <v>2024.05.05</v>
      </c>
    </row>
    <row r="10" spans="1:13" x14ac:dyDescent="0.4">
      <c r="A10" s="2" t="str">
        <f>LOOKUP(C10,{"세외수입","지방세"},{22,11})&amp;"-"&amp;SUBSTITUTE(E10,".","")&amp;"-"&amp;ROW()</f>
        <v>11-20230814-10</v>
      </c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 t="str" cm="1">
        <f t="array" ref="G10">fn납부방법(E10,F10)</f>
        <v>2023전용계좌수납</v>
      </c>
      <c r="H10" s="2" t="str">
        <f t="shared" si="0"/>
        <v/>
      </c>
      <c r="I10" s="17"/>
      <c r="J10" s="5" t="s">
        <v>61</v>
      </c>
      <c r="K10" s="16" t="str">
        <f t="array" ref="K10">VLOOKUP(LARGE(($B$3:$B$25=$J10)*($D$3:$D$25),1),$D$3:$E$25,2,FALSE)</f>
        <v>2025.06.05</v>
      </c>
    </row>
    <row r="11" spans="1:13" x14ac:dyDescent="0.4">
      <c r="A11" s="2" t="str">
        <f>LOOKUP(C11,{"세외수입","지방세"},{22,11})&amp;"-"&amp;SUBSTITUTE(E11,".","")&amp;"-"&amp;ROW()</f>
        <v>11-20250605-11</v>
      </c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 t="str" cm="1">
        <f t="array" ref="G11">fn납부방법(E11,F11)</f>
        <v>2025인터넷수납</v>
      </c>
      <c r="H11" s="2" t="str">
        <f t="shared" si="0"/>
        <v/>
      </c>
      <c r="I11" s="17"/>
      <c r="J11" s="5" t="s">
        <v>58</v>
      </c>
      <c r="K11" s="16" t="str">
        <f t="array" ref="K11">VLOOKUP(LARGE(($B$3:$B$25=$J11)*($D$3:$D$25),1),$D$3:$E$25,2,FALSE)</f>
        <v>2025.07.22</v>
      </c>
    </row>
    <row r="12" spans="1:13" x14ac:dyDescent="0.4">
      <c r="A12" s="2" t="str">
        <f>LOOKUP(C12,{"세외수입","지방세"},{22,11})&amp;"-"&amp;SUBSTITUTE(E12,".","")&amp;"-"&amp;ROW()</f>
        <v>11-20240525-12</v>
      </c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 t="str" cm="1">
        <f t="array" ref="G12">fn납부방법(E12,F12)</f>
        <v>2024전용계좌수납</v>
      </c>
      <c r="H12" s="2" t="str">
        <f t="shared" si="0"/>
        <v/>
      </c>
      <c r="I12" s="17"/>
      <c r="J12" s="5" t="s">
        <v>10</v>
      </c>
      <c r="K12" s="16" t="str">
        <f t="array" ref="K12">VLOOKUP(LARGE(($B$3:$B$25=$J12)*($D$3:$D$25),1),$D$3:$E$25,2,FALSE)</f>
        <v>2025.01.29</v>
      </c>
    </row>
    <row r="13" spans="1:13" x14ac:dyDescent="0.4">
      <c r="A13" s="2" t="str">
        <f>LOOKUP(C13,{"세외수입","지방세"},{22,11})&amp;"-"&amp;SUBSTITUTE(E13,".","")&amp;"-"&amp;ROW()</f>
        <v>11-20240115-13</v>
      </c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 t="str" cm="1">
        <f t="array" ref="G13">fn납부방법(E13,F13)</f>
        <v>2024전용계좌수납</v>
      </c>
      <c r="H13" s="2" t="str">
        <f t="shared" si="0"/>
        <v/>
      </c>
      <c r="I13" s="17"/>
      <c r="J13" s="5" t="s">
        <v>11</v>
      </c>
      <c r="K13" s="16" t="str">
        <f t="array" ref="K13">VLOOKUP(LARGE(($B$3:$B$25=$J13)*($D$3:$D$25),1),$D$3:$E$25,2,FALSE)</f>
        <v>2025.12.24</v>
      </c>
    </row>
    <row r="14" spans="1:13" x14ac:dyDescent="0.4">
      <c r="A14" s="2" t="str">
        <f>LOOKUP(C14,{"세외수입","지방세"},{22,11})&amp;"-"&amp;SUBSTITUTE(E14,".","")&amp;"-"&amp;ROW()</f>
        <v>11-20241222-14</v>
      </c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 t="str" cm="1">
        <f t="array" ref="G14">fn납부방법(E14,F14)</f>
        <v>2024인터넷수납</v>
      </c>
      <c r="H14" s="2" t="str">
        <f t="shared" si="0"/>
        <v>주택</v>
      </c>
      <c r="I14" s="17"/>
      <c r="J14" s="5" t="s">
        <v>56</v>
      </c>
      <c r="K14" s="16" t="str">
        <f t="array" ref="K14">VLOOKUP(LARGE(($B$3:$B$25=$J14)*($D$3:$D$25),1),$D$3:$E$25,2,FALSE)</f>
        <v>2023.04.04</v>
      </c>
    </row>
    <row r="15" spans="1:13" x14ac:dyDescent="0.4">
      <c r="A15" s="2" t="str">
        <f>LOOKUP(C15,{"세외수입","지방세"},{22,11})&amp;"-"&amp;SUBSTITUTE(E15,".","")&amp;"-"&amp;ROW()</f>
        <v>11-20240411-15</v>
      </c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 t="str" cm="1">
        <f t="array" ref="G15">fn납부방법(E15,F15)</f>
        <v>2024전용계좌수납</v>
      </c>
      <c r="H15" s="2" t="str">
        <f t="shared" si="0"/>
        <v/>
      </c>
      <c r="I15" s="17"/>
      <c r="J15" s="5" t="s">
        <v>59</v>
      </c>
      <c r="K15" s="16" t="str">
        <f t="array" ref="K15">VLOOKUP(LARGE(($B$3:$B$25=$J15)*($D$3:$D$25),1),$D$3:$E$25,2,FALSE)</f>
        <v>2023.08.09</v>
      </c>
    </row>
    <row r="16" spans="1:13" x14ac:dyDescent="0.4">
      <c r="A16" s="2" t="str">
        <f>LOOKUP(C16,{"세외수입","지방세"},{22,11})&amp;"-"&amp;SUBSTITUTE(E16,".","")&amp;"-"&amp;ROW()</f>
        <v>11-20230512-16</v>
      </c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 t="str" cm="1">
        <f t="array" ref="G16">fn납부방법(E16,F16)</f>
        <v>2023전용계좌수납</v>
      </c>
      <c r="H16" s="2" t="str">
        <f t="shared" si="0"/>
        <v/>
      </c>
      <c r="I16" s="17"/>
      <c r="J16" s="5" t="s">
        <v>57</v>
      </c>
      <c r="K16" s="16" t="str">
        <f t="array" ref="K16">VLOOKUP(LARGE(($B$3:$B$25=$J16)*($D$3:$D$25),1),$D$3:$E$25,2,FALSE)</f>
        <v>2025.06.18</v>
      </c>
    </row>
    <row r="17" spans="1:11" x14ac:dyDescent="0.4">
      <c r="A17" s="2" t="str">
        <f>LOOKUP(C17,{"세외수입","지방세"},{22,11})&amp;"-"&amp;SUBSTITUTE(E17,".","")&amp;"-"&amp;ROW()</f>
        <v>11-20230123-17</v>
      </c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 t="str" cm="1">
        <f t="array" ref="G17">fn납부방법(E17,F17)</f>
        <v>2023전용계좌수납</v>
      </c>
      <c r="H17" s="2" t="str">
        <f t="shared" si="0"/>
        <v/>
      </c>
      <c r="I17" s="17"/>
      <c r="J17" s="5" t="s">
        <v>9</v>
      </c>
      <c r="K17" s="16" t="str">
        <f t="array" ref="K17">VLOOKUP(LARGE(($B$3:$B$25=$J17)*($D$3:$D$25),1),$D$3:$E$25,2,FALSE)</f>
        <v>2025.05.12</v>
      </c>
    </row>
    <row r="18" spans="1:11" x14ac:dyDescent="0.4">
      <c r="A18" s="2" t="str">
        <f>LOOKUP(C18,{"세외수입","지방세"},{22,11})&amp;"-"&amp;SUBSTITUTE(E18,".","")&amp;"-"&amp;ROW()</f>
        <v>11-20231211-18</v>
      </c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 t="str" cm="1">
        <f t="array" ref="G18">fn납부방법(E18,F18)</f>
        <v>2023인터넷수납</v>
      </c>
      <c r="H18" s="2" t="str">
        <f t="shared" si="0"/>
        <v>주택</v>
      </c>
      <c r="I18" s="17"/>
    </row>
    <row r="19" spans="1:11" x14ac:dyDescent="0.4">
      <c r="A19" s="2" t="str">
        <f>LOOKUP(C19,{"세외수입","지방세"},{22,11})&amp;"-"&amp;SUBSTITUTE(E19,".","")&amp;"-"&amp;ROW()</f>
        <v>11-20230404-19</v>
      </c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 t="str" cm="1">
        <f t="array" ref="G19">fn납부방법(E19,F19)</f>
        <v>2023전용계좌수납</v>
      </c>
      <c r="H19" s="2" t="str">
        <f t="shared" si="0"/>
        <v/>
      </c>
      <c r="I19" s="17"/>
    </row>
    <row r="20" spans="1:11" x14ac:dyDescent="0.4">
      <c r="A20" s="2" t="str">
        <f>LOOKUP(C20,{"세외수입","지방세"},{22,11})&amp;"-"&amp;SUBSTITUTE(E20,".","")&amp;"-"&amp;ROW()</f>
        <v>22-20240202-20</v>
      </c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 t="str" cm="1">
        <f t="array" ref="G20">fn납부방법(E20,F20)</f>
        <v>2024전용계좌수납</v>
      </c>
      <c r="H20" s="2" t="str">
        <f t="shared" si="0"/>
        <v/>
      </c>
      <c r="I20" s="17"/>
    </row>
    <row r="21" spans="1:11" x14ac:dyDescent="0.4">
      <c r="A21" s="2" t="str">
        <f>LOOKUP(C21,{"세외수입","지방세"},{22,11})&amp;"-"&amp;SUBSTITUTE(E21,".","")&amp;"-"&amp;ROW()</f>
        <v>22-20241110-21</v>
      </c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 t="str" cm="1">
        <f t="array" ref="G21">fn납부방법(E21,F21)</f>
        <v>2024인터넷수납</v>
      </c>
      <c r="H21" s="2" t="str">
        <f t="shared" si="0"/>
        <v/>
      </c>
      <c r="I21" s="17"/>
    </row>
    <row r="22" spans="1:11" x14ac:dyDescent="0.4">
      <c r="A22" s="2" t="str">
        <f>LOOKUP(C22,{"세외수입","지방세"},{22,11})&amp;"-"&amp;SUBSTITUTE(E22,".","")&amp;"-"&amp;ROW()</f>
        <v>22-20230809-22</v>
      </c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 t="str" cm="1">
        <f t="array" ref="G22">fn납부방법(E22,F22)</f>
        <v>2023전용계좌수납</v>
      </c>
      <c r="H22" s="2" t="str">
        <f t="shared" si="0"/>
        <v/>
      </c>
      <c r="I22" s="17"/>
    </row>
    <row r="23" spans="1:11" x14ac:dyDescent="0.4">
      <c r="A23" s="2" t="str">
        <f>LOOKUP(C23,{"세외수입","지방세"},{22,11})&amp;"-"&amp;SUBSTITUTE(E23,".","")&amp;"-"&amp;ROW()</f>
        <v>22-20230722-23</v>
      </c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 t="str" cm="1">
        <f t="array" ref="G23">fn납부방법(E23,F23)</f>
        <v>2023인터넷수납</v>
      </c>
      <c r="H23" s="2" t="str">
        <f t="shared" si="0"/>
        <v/>
      </c>
      <c r="I23" s="17"/>
    </row>
    <row r="24" spans="1:11" x14ac:dyDescent="0.4">
      <c r="A24" s="2" t="str">
        <f>LOOKUP(C24,{"세외수입","지방세"},{22,11})&amp;"-"&amp;SUBSTITUTE(E24,".","")&amp;"-"&amp;ROW()</f>
        <v>11-20240505-24</v>
      </c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 t="str" cm="1">
        <f t="array" ref="G24">fn납부방법(E24,F24)</f>
        <v>2024전용계좌수납</v>
      </c>
      <c r="H24" s="2" t="str">
        <f t="shared" si="0"/>
        <v/>
      </c>
      <c r="I24" s="17"/>
    </row>
    <row r="25" spans="1:11" x14ac:dyDescent="0.4">
      <c r="A25" s="2" t="str">
        <f>LOOKUP(C25,{"세외수입","지방세"},{22,11})&amp;"-"&amp;SUBSTITUTE(E25,".","")&amp;"-"&amp;ROW()</f>
        <v>11-20230811-25</v>
      </c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 t="str" cm="1">
        <f t="array" ref="G25">fn납부방법(E25,F25)</f>
        <v>2023인터넷수납</v>
      </c>
      <c r="H25" s="2" t="str">
        <f t="shared" si="0"/>
        <v/>
      </c>
      <c r="I25" s="17"/>
    </row>
    <row r="26" spans="1:11" x14ac:dyDescent="0.4">
      <c r="A26" s="2" t="e">
        <f>LOOKUP(C26,{"세외수입","지방세"},{22,11})&amp;"-"&amp;SUBSTITUTE(E26,".","")&amp;"-"&amp;ROW()</f>
        <v>#N/A</v>
      </c>
      <c r="H26" s="2" t="str">
        <f t="shared" si="0"/>
        <v/>
      </c>
    </row>
    <row r="27" spans="1:11" x14ac:dyDescent="0.4">
      <c r="A27" s="2" t="e">
        <f>LOOKUP(C27,{"세외수입","지방세"},{22,11})&amp;"-"&amp;SUBSTITUTE(E27,".","")&amp;"-"&amp;ROW()</f>
        <v>#N/A</v>
      </c>
      <c r="H27" s="2" t="str">
        <f t="shared" si="0"/>
        <v/>
      </c>
    </row>
    <row r="28" spans="1:11" x14ac:dyDescent="0.4">
      <c r="A28" s="2" t="e">
        <f>LOOKUP(C28,{"세외수입","지방세"},{22,11})&amp;"-"&amp;SUBSTITUTE(E28,".","")&amp;"-"&amp;ROW()</f>
        <v>#N/A</v>
      </c>
      <c r="H28" s="2" t="str">
        <f t="shared" si="0"/>
        <v/>
      </c>
    </row>
    <row r="29" spans="1:11" x14ac:dyDescent="0.4">
      <c r="A29" s="2" t="e">
        <f>LOOKUP(C29,{"세외수입","지방세"},{22,11})&amp;"-"&amp;SUBSTITUTE(E29,".","")&amp;"-"&amp;ROW()</f>
        <v>#N/A</v>
      </c>
      <c r="H29" s="2" t="str">
        <f t="shared" si="0"/>
        <v/>
      </c>
    </row>
    <row r="30" spans="1:11" x14ac:dyDescent="0.4">
      <c r="A30" s="2" t="e">
        <f>LOOKUP(C30,{"세외수입","지방세"},{22,11})&amp;"-"&amp;SUBSTITUTE(E30,".","")&amp;"-"&amp;ROW()</f>
        <v>#N/A</v>
      </c>
      <c r="H30" s="2" t="str">
        <f t="shared" si="0"/>
        <v/>
      </c>
    </row>
    <row r="31" spans="1:11" x14ac:dyDescent="0.4">
      <c r="A31" s="2" t="e">
        <f>LOOKUP(C31,{"세외수입","지방세"},{22,11})&amp;"-"&amp;SUBSTITUTE(E31,".","")&amp;"-"&amp;ROW()</f>
        <v>#N/A</v>
      </c>
      <c r="H31" s="2" t="str">
        <f t="shared" si="0"/>
        <v/>
      </c>
    </row>
    <row r="32" spans="1:11" x14ac:dyDescent="0.4">
      <c r="A32" s="2" t="e">
        <f>LOOKUP(C32,{"세외수입","지방세"},{22,11})&amp;"-"&amp;SUBSTITUTE(E32,".","")&amp;"-"&amp;ROW()</f>
        <v>#N/A</v>
      </c>
      <c r="H32" s="2" t="str">
        <f t="shared" si="0"/>
        <v/>
      </c>
    </row>
    <row r="33" spans="1:8" x14ac:dyDescent="0.4">
      <c r="A33" s="2" t="e">
        <f>LOOKUP(C33,{"세외수입","지방세"},{22,11})&amp;"-"&amp;SUBSTITUTE(E33,".","")&amp;"-"&amp;ROW()</f>
        <v>#N/A</v>
      </c>
      <c r="H33" s="2" t="str">
        <f t="shared" si="0"/>
        <v/>
      </c>
    </row>
    <row r="34" spans="1:8" x14ac:dyDescent="0.4">
      <c r="A34" s="2" t="e">
        <f>LOOKUP(C34,{"세외수입","지방세"},{22,11})&amp;"-"&amp;SUBSTITUTE(E34,".","")&amp;"-"&amp;ROW()</f>
        <v>#N/A</v>
      </c>
      <c r="H34" s="2" t="str">
        <f t="shared" si="0"/>
        <v/>
      </c>
    </row>
    <row r="35" spans="1:8" x14ac:dyDescent="0.4">
      <c r="A35" s="2" t="e">
        <f>LOOKUP(C35,{"세외수입","지방세"},{22,11})&amp;"-"&amp;SUBSTITUTE(E35,".","")&amp;"-"&amp;ROW()</f>
        <v>#N/A</v>
      </c>
      <c r="H35" s="2" t="str">
        <f t="shared" si="0"/>
        <v/>
      </c>
    </row>
    <row r="36" spans="1:8" x14ac:dyDescent="0.4">
      <c r="A36" s="2" t="e">
        <f>LOOKUP(C36,{"세외수입","지방세"},{22,11})&amp;"-"&amp;SUBSTITUTE(E36,".","")&amp;"-"&amp;ROW()</f>
        <v>#N/A</v>
      </c>
      <c r="H36" s="2" t="str">
        <f t="shared" si="0"/>
        <v/>
      </c>
    </row>
    <row r="37" spans="1:8" x14ac:dyDescent="0.4">
      <c r="A37" s="2" t="e">
        <f>LOOKUP(C37,{"세외수입","지방세"},{22,11})&amp;"-"&amp;SUBSTITUTE(E37,".","")&amp;"-"&amp;ROW()</f>
        <v>#N/A</v>
      </c>
      <c r="H37" s="2" t="str">
        <f t="shared" si="0"/>
        <v/>
      </c>
    </row>
    <row r="38" spans="1:8" x14ac:dyDescent="0.4">
      <c r="A38" s="2" t="e">
        <f>LOOKUP(C38,{"세외수입","지방세"},{22,11})&amp;"-"&amp;SUBSTITUTE(E38,".","")&amp;"-"&amp;ROW()</f>
        <v>#N/A</v>
      </c>
      <c r="H38" s="2" t="str">
        <f t="shared" si="0"/>
        <v/>
      </c>
    </row>
    <row r="39" spans="1:8" x14ac:dyDescent="0.4">
      <c r="A39" s="2" t="e">
        <f>LOOKUP(C39,{"세외수입","지방세"},{22,11})&amp;"-"&amp;SUBSTITUTE(E39,".","")&amp;"-"&amp;ROW()</f>
        <v>#N/A</v>
      </c>
      <c r="H39" s="2" t="str">
        <f t="shared" si="0"/>
        <v/>
      </c>
    </row>
    <row r="40" spans="1:8" x14ac:dyDescent="0.4">
      <c r="A40" s="2" t="e">
        <f>LOOKUP(C40,{"세외수입","지방세"},{22,11})&amp;"-"&amp;SUBSTITUTE(E40,".","")&amp;"-"&amp;ROW()</f>
        <v>#N/A</v>
      </c>
      <c r="H40" s="2" t="str">
        <f t="shared" si="0"/>
        <v/>
      </c>
    </row>
    <row r="41" spans="1:8" x14ac:dyDescent="0.4">
      <c r="A41" s="2" t="e">
        <f>LOOKUP(C41,{"세외수입","지방세"},{22,11})&amp;"-"&amp;SUBSTITUTE(E41,".","")&amp;"-"&amp;ROW()</f>
        <v>#N/A</v>
      </c>
      <c r="H41" s="2" t="str">
        <f t="shared" si="0"/>
        <v/>
      </c>
    </row>
    <row r="42" spans="1:8" x14ac:dyDescent="0.4">
      <c r="A42" s="2" t="e">
        <f>LOOKUP(C42,{"세외수입","지방세"},{22,11})&amp;"-"&amp;SUBSTITUTE(E42,".","")&amp;"-"&amp;ROW()</f>
        <v>#N/A</v>
      </c>
      <c r="H42" s="2" t="str">
        <f t="shared" si="0"/>
        <v/>
      </c>
    </row>
    <row r="43" spans="1:8" x14ac:dyDescent="0.4">
      <c r="A43" s="2" t="e">
        <f>LOOKUP(C43,{"세외수입","지방세"},{22,11})&amp;"-"&amp;SUBSTITUTE(E43,".","")&amp;"-"&amp;ROW()</f>
        <v>#N/A</v>
      </c>
      <c r="H43" s="2" t="str">
        <f t="shared" si="0"/>
        <v/>
      </c>
    </row>
    <row r="44" spans="1:8" x14ac:dyDescent="0.4">
      <c r="A44" s="2" t="e">
        <f>LOOKUP(C44,{"세외수입","지방세"},{22,11})&amp;"-"&amp;SUBSTITUTE(E44,".","")&amp;"-"&amp;ROW()</f>
        <v>#N/A</v>
      </c>
      <c r="H44" s="2" t="str">
        <f t="shared" si="0"/>
        <v/>
      </c>
    </row>
    <row r="45" spans="1:8" x14ac:dyDescent="0.4">
      <c r="A45" s="2" t="e">
        <f>LOOKUP(C45,{"세외수입","지방세"},{22,11})&amp;"-"&amp;SUBSTITUTE(E45,".","")&amp;"-"&amp;ROW()</f>
        <v>#N/A</v>
      </c>
      <c r="H45" s="2" t="str">
        <f t="shared" si="0"/>
        <v/>
      </c>
    </row>
    <row r="46" spans="1:8" x14ac:dyDescent="0.4">
      <c r="A46" s="2" t="e">
        <f>LOOKUP(C46,{"세외수입","지방세"},{22,11})&amp;"-"&amp;SUBSTITUTE(E46,".","")&amp;"-"&amp;ROW()</f>
        <v>#N/A</v>
      </c>
      <c r="H46" s="2" t="str">
        <f t="shared" si="0"/>
        <v/>
      </c>
    </row>
    <row r="47" spans="1:8" x14ac:dyDescent="0.4">
      <c r="A47" s="2" t="e">
        <f>LOOKUP(C47,{"세외수입","지방세"},{22,11})&amp;"-"&amp;SUBSTITUTE(E47,".","")&amp;"-"&amp;ROW()</f>
        <v>#N/A</v>
      </c>
      <c r="H47" s="2" t="str">
        <f t="shared" si="0"/>
        <v/>
      </c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workbookViewId="0">
      <selection activeCell="B2" sqref="B2"/>
    </sheetView>
  </sheetViews>
  <sheetFormatPr defaultRowHeight="17.399999999999999" x14ac:dyDescent="0.4"/>
  <cols>
    <col min="2" max="2" width="18.09765625" bestFit="1" customWidth="1"/>
    <col min="3" max="3" width="12.296875" bestFit="1" customWidth="1"/>
    <col min="4" max="4" width="8.59765625" bestFit="1" customWidth="1"/>
    <col min="5" max="5" width="13" bestFit="1" customWidth="1"/>
    <col min="6" max="9" width="10.8984375" bestFit="1" customWidth="1"/>
    <col min="10" max="10" width="9.59765625" bestFit="1" customWidth="1"/>
    <col min="11" max="11" width="10.3984375" bestFit="1" customWidth="1"/>
    <col min="12" max="12" width="10.69921875" bestFit="1" customWidth="1"/>
    <col min="13" max="13" width="12" bestFit="1" customWidth="1"/>
  </cols>
  <sheetData>
    <row r="2" spans="2:5" x14ac:dyDescent="0.4">
      <c r="B2" s="22" t="s">
        <v>194</v>
      </c>
      <c r="C2" s="22" t="s">
        <v>175</v>
      </c>
      <c r="D2" s="22" t="s">
        <v>183</v>
      </c>
      <c r="E2" t="s">
        <v>193</v>
      </c>
    </row>
    <row r="3" spans="2:5" x14ac:dyDescent="0.4">
      <c r="B3" t="s">
        <v>195</v>
      </c>
      <c r="C3" t="s">
        <v>176</v>
      </c>
      <c r="D3" t="s">
        <v>184</v>
      </c>
      <c r="E3" s="11">
        <v>90603.6</v>
      </c>
    </row>
    <row r="4" spans="2:5" x14ac:dyDescent="0.4">
      <c r="D4" t="s">
        <v>185</v>
      </c>
      <c r="E4" s="11">
        <v>3268500</v>
      </c>
    </row>
    <row r="5" spans="2:5" x14ac:dyDescent="0.4">
      <c r="D5" t="s">
        <v>186</v>
      </c>
      <c r="E5" s="11">
        <v>3359103.5</v>
      </c>
    </row>
    <row r="6" spans="2:5" x14ac:dyDescent="0.4">
      <c r="C6" t="s">
        <v>187</v>
      </c>
      <c r="E6" s="11">
        <v>2239402.3666666667</v>
      </c>
    </row>
    <row r="7" spans="2:5" x14ac:dyDescent="0.4">
      <c r="C7" t="s">
        <v>177</v>
      </c>
      <c r="D7" t="s">
        <v>184</v>
      </c>
      <c r="E7" s="11">
        <v>280166.90000000002</v>
      </c>
    </row>
    <row r="8" spans="2:5" x14ac:dyDescent="0.4">
      <c r="D8" t="s">
        <v>185</v>
      </c>
      <c r="E8" s="11">
        <v>2992106.4</v>
      </c>
    </row>
    <row r="9" spans="2:5" x14ac:dyDescent="0.4">
      <c r="D9" t="s">
        <v>186</v>
      </c>
      <c r="E9" s="11">
        <v>3272273.4</v>
      </c>
    </row>
    <row r="10" spans="2:5" x14ac:dyDescent="0.4">
      <c r="C10" t="s">
        <v>188</v>
      </c>
      <c r="E10" s="11">
        <v>2181515.5666666669</v>
      </c>
    </row>
    <row r="11" spans="2:5" x14ac:dyDescent="0.4">
      <c r="C11" t="s">
        <v>178</v>
      </c>
      <c r="D11" t="s">
        <v>184</v>
      </c>
      <c r="E11" s="11">
        <v>343305.9</v>
      </c>
    </row>
    <row r="12" spans="2:5" x14ac:dyDescent="0.4">
      <c r="D12" t="s">
        <v>185</v>
      </c>
      <c r="E12" s="11">
        <v>3259925.4</v>
      </c>
    </row>
    <row r="13" spans="2:5" x14ac:dyDescent="0.4">
      <c r="D13" t="s">
        <v>186</v>
      </c>
      <c r="E13" s="11">
        <v>3603231.4</v>
      </c>
    </row>
    <row r="14" spans="2:5" x14ac:dyDescent="0.4">
      <c r="C14" t="s">
        <v>189</v>
      </c>
      <c r="E14" s="11">
        <v>2402154.2333333334</v>
      </c>
    </row>
    <row r="15" spans="2:5" x14ac:dyDescent="0.4">
      <c r="B15" t="s">
        <v>197</v>
      </c>
      <c r="E15" s="11">
        <v>204692165</v>
      </c>
    </row>
    <row r="16" spans="2:5" x14ac:dyDescent="0.4">
      <c r="B16" t="s">
        <v>198</v>
      </c>
      <c r="E16" s="11">
        <v>2274357.388888889</v>
      </c>
    </row>
    <row r="17" spans="2:5" x14ac:dyDescent="0.4">
      <c r="B17" t="s">
        <v>196</v>
      </c>
      <c r="C17" t="s">
        <v>179</v>
      </c>
      <c r="D17" t="s">
        <v>184</v>
      </c>
      <c r="E17" s="11">
        <v>-155756.9</v>
      </c>
    </row>
    <row r="18" spans="2:5" x14ac:dyDescent="0.4">
      <c r="D18" t="s">
        <v>185</v>
      </c>
      <c r="E18" s="11">
        <v>2947479.4</v>
      </c>
    </row>
    <row r="19" spans="2:5" x14ac:dyDescent="0.4">
      <c r="D19" t="s">
        <v>186</v>
      </c>
      <c r="E19" s="11">
        <v>2791722.4</v>
      </c>
    </row>
    <row r="20" spans="2:5" x14ac:dyDescent="0.4">
      <c r="C20" t="s">
        <v>190</v>
      </c>
      <c r="E20" s="11">
        <v>1861148.3</v>
      </c>
    </row>
    <row r="21" spans="2:5" x14ac:dyDescent="0.4">
      <c r="C21" t="s">
        <v>180</v>
      </c>
      <c r="D21" t="s">
        <v>184</v>
      </c>
      <c r="E21" s="11">
        <v>122159.6</v>
      </c>
    </row>
    <row r="22" spans="2:5" x14ac:dyDescent="0.4">
      <c r="D22" t="s">
        <v>185</v>
      </c>
      <c r="E22" s="11">
        <v>2827070.6</v>
      </c>
    </row>
    <row r="23" spans="2:5" x14ac:dyDescent="0.4">
      <c r="D23" t="s">
        <v>186</v>
      </c>
      <c r="E23" s="11">
        <v>2949230.2</v>
      </c>
    </row>
    <row r="24" spans="2:5" x14ac:dyDescent="0.4">
      <c r="C24" t="s">
        <v>191</v>
      </c>
      <c r="E24" s="11">
        <v>1966153.4666666666</v>
      </c>
    </row>
    <row r="25" spans="2:5" x14ac:dyDescent="0.4">
      <c r="C25" t="s">
        <v>181</v>
      </c>
      <c r="D25" t="s">
        <v>184</v>
      </c>
      <c r="E25" s="11">
        <v>165752</v>
      </c>
    </row>
    <row r="26" spans="2:5" x14ac:dyDescent="0.4">
      <c r="D26" t="s">
        <v>185</v>
      </c>
      <c r="E26" s="11">
        <v>3112506.2</v>
      </c>
    </row>
    <row r="27" spans="2:5" x14ac:dyDescent="0.4">
      <c r="D27" t="s">
        <v>186</v>
      </c>
      <c r="E27" s="11">
        <v>3278258.1</v>
      </c>
    </row>
    <row r="28" spans="2:5" x14ac:dyDescent="0.4">
      <c r="C28" t="s">
        <v>192</v>
      </c>
      <c r="E28" s="11">
        <v>2185505.4333333331</v>
      </c>
    </row>
    <row r="29" spans="2:5" x14ac:dyDescent="0.4">
      <c r="B29" t="s">
        <v>199</v>
      </c>
      <c r="E29" s="11">
        <v>180384216</v>
      </c>
    </row>
    <row r="30" spans="2:5" x14ac:dyDescent="0.4">
      <c r="B30" t="s">
        <v>200</v>
      </c>
      <c r="E30" s="11">
        <v>2004269.0666666667</v>
      </c>
    </row>
    <row r="31" spans="2:5" x14ac:dyDescent="0.4">
      <c r="B31" t="s">
        <v>182</v>
      </c>
      <c r="E31" s="11">
        <v>2139313.2277777777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topLeftCell="D1" workbookViewId="0">
      <selection activeCell="K3" sqref="K3:Q6"/>
    </sheetView>
  </sheetViews>
  <sheetFormatPr defaultRowHeight="17.399999999999999" x14ac:dyDescent="0.4"/>
  <cols>
    <col min="1" max="1" width="1.59765625" customWidth="1"/>
    <col min="3" max="3" width="10" customWidth="1"/>
    <col min="4" max="7" width="11.59765625" bestFit="1" customWidth="1"/>
    <col min="8" max="8" width="10.59765625" bestFit="1" customWidth="1"/>
    <col min="9" max="9" width="11.59765625" bestFit="1" customWidth="1"/>
    <col min="10" max="10" width="2.19921875" customWidth="1"/>
    <col min="11" max="11" width="10" customWidth="1"/>
    <col min="12" max="15" width="11.59765625" bestFit="1" customWidth="1"/>
    <col min="16" max="16" width="10.59765625" bestFit="1" customWidth="1"/>
    <col min="17" max="17" width="11.59765625" bestFit="1" customWidth="1"/>
    <col min="18" max="18" width="10.59765625" customWidth="1"/>
  </cols>
  <sheetData>
    <row r="2" spans="2:17" x14ac:dyDescent="0.4">
      <c r="B2" t="s">
        <v>0</v>
      </c>
      <c r="K2" t="s">
        <v>145</v>
      </c>
    </row>
    <row r="3" spans="2:17" x14ac:dyDescent="0.4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204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4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201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4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202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4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203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4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4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4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4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4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4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4">
      <c r="B15" t="s">
        <v>16</v>
      </c>
    </row>
    <row r="16" spans="2:17" x14ac:dyDescent="0.4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4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4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4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4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4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4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4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4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4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4">
      <c r="B27" t="s">
        <v>17</v>
      </c>
    </row>
    <row r="28" spans="2:9" x14ac:dyDescent="0.4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4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4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4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4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4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4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4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4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4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dataConsolidate leftLabels="1"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workbookViewId="0">
      <selection activeCell="J8" sqref="J8"/>
    </sheetView>
  </sheetViews>
  <sheetFormatPr defaultRowHeight="17.399999999999999" x14ac:dyDescent="0.4"/>
  <cols>
    <col min="1" max="1" width="1.59765625" customWidth="1"/>
    <col min="2" max="2" width="10.59765625" customWidth="1"/>
    <col min="3" max="6" width="9.5" customWidth="1"/>
    <col min="7" max="7" width="15.3984375" bestFit="1" customWidth="1"/>
    <col min="8" max="8" width="1.8984375" customWidth="1"/>
    <col min="9" max="9" width="11" customWidth="1"/>
  </cols>
  <sheetData>
    <row r="3" spans="2:7" x14ac:dyDescent="0.4">
      <c r="B3" s="1" t="s">
        <v>171</v>
      </c>
    </row>
    <row r="4" spans="2:7" x14ac:dyDescent="0.4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4">
      <c r="B5" s="12" t="s">
        <v>122</v>
      </c>
      <c r="C5" s="23">
        <v>13.25</v>
      </c>
      <c r="D5" s="23">
        <v>5.14</v>
      </c>
      <c r="E5" s="23">
        <v>0.21</v>
      </c>
      <c r="F5" s="23">
        <v>9.11</v>
      </c>
      <c r="G5" s="23">
        <v>5.28</v>
      </c>
    </row>
    <row r="6" spans="2:7" x14ac:dyDescent="0.4">
      <c r="B6" s="12" t="s">
        <v>123</v>
      </c>
      <c r="C6" s="23">
        <v>8.23</v>
      </c>
      <c r="D6" s="23">
        <v>6.32</v>
      </c>
      <c r="E6" s="23">
        <v>0.32</v>
      </c>
      <c r="F6" s="23">
        <v>7.25</v>
      </c>
      <c r="G6" s="23">
        <v>4.99</v>
      </c>
    </row>
    <row r="7" spans="2:7" x14ac:dyDescent="0.4">
      <c r="B7" s="12" t="s">
        <v>124</v>
      </c>
      <c r="C7" s="23">
        <v>8.81</v>
      </c>
      <c r="D7" s="23">
        <v>7.48</v>
      </c>
      <c r="E7" s="23">
        <v>0.69</v>
      </c>
      <c r="F7" s="23">
        <v>8.2799999999999994</v>
      </c>
      <c r="G7" s="23">
        <v>5.29</v>
      </c>
    </row>
    <row r="8" spans="2:7" x14ac:dyDescent="0.4">
      <c r="B8" s="12" t="s">
        <v>125</v>
      </c>
      <c r="C8" s="23">
        <v>10.5</v>
      </c>
      <c r="D8" s="23">
        <v>6.32</v>
      </c>
      <c r="E8" s="23">
        <v>0.88</v>
      </c>
      <c r="F8" s="23">
        <v>9.67</v>
      </c>
      <c r="G8" s="23">
        <v>6.34</v>
      </c>
    </row>
    <row r="9" spans="2:7" x14ac:dyDescent="0.4">
      <c r="B9" s="12" t="s">
        <v>126</v>
      </c>
      <c r="C9" s="23">
        <v>8.15</v>
      </c>
      <c r="D9" s="23">
        <v>3.65</v>
      </c>
      <c r="E9" s="23">
        <v>0.56999999999999995</v>
      </c>
      <c r="F9" s="23">
        <v>7.42</v>
      </c>
      <c r="G9" s="23">
        <v>4.5599999999999996</v>
      </c>
    </row>
    <row r="10" spans="2:7" x14ac:dyDescent="0.4">
      <c r="B10" s="12" t="s">
        <v>127</v>
      </c>
      <c r="C10" s="23">
        <v>9.6300000000000008</v>
      </c>
      <c r="D10" s="23">
        <v>1.33</v>
      </c>
      <c r="E10" s="23">
        <v>0.51</v>
      </c>
      <c r="F10" s="23">
        <v>7.61</v>
      </c>
      <c r="G10" s="23">
        <v>5.57</v>
      </c>
    </row>
    <row r="11" spans="2:7" x14ac:dyDescent="0.4">
      <c r="B11" s="12" t="s">
        <v>128</v>
      </c>
      <c r="C11" s="23">
        <v>7.42</v>
      </c>
      <c r="D11" s="23">
        <v>0.52</v>
      </c>
      <c r="E11" s="23">
        <v>0.2</v>
      </c>
      <c r="F11" s="23">
        <v>6.25</v>
      </c>
      <c r="G11" s="23">
        <v>4.9800000000000004</v>
      </c>
    </row>
    <row r="12" spans="2:7" x14ac:dyDescent="0.4">
      <c r="B12" s="12" t="s">
        <v>129</v>
      </c>
      <c r="C12" s="23">
        <v>6.81</v>
      </c>
      <c r="D12" s="23">
        <v>0.61</v>
      </c>
      <c r="E12" s="23">
        <v>0.14000000000000001</v>
      </c>
      <c r="F12" s="23">
        <v>5.74</v>
      </c>
      <c r="G12" s="23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topLeftCell="A4" workbookViewId="0"/>
  </sheetViews>
  <sheetFormatPr defaultRowHeight="17.399999999999999" x14ac:dyDescent="0.4"/>
  <cols>
    <col min="4" max="6" width="10.09765625" customWidth="1"/>
  </cols>
  <sheetData>
    <row r="2" spans="2:6" x14ac:dyDescent="0.4">
      <c r="B2" s="1" t="s">
        <v>172</v>
      </c>
    </row>
    <row r="3" spans="2:6" x14ac:dyDescent="0.4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4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4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4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4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4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4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4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4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4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4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4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4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4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4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4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4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4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4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4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4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4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4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4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4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4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4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/>
  </sheetViews>
  <sheetFormatPr defaultRowHeight="17.399999999999999" x14ac:dyDescent="0.4"/>
  <cols>
    <col min="1" max="1" width="1.59765625" customWidth="1"/>
    <col min="6" max="6" width="12.8984375" customWidth="1"/>
    <col min="7" max="7" width="2.69921875" customWidth="1"/>
  </cols>
  <sheetData>
    <row r="1" spans="2:9" x14ac:dyDescent="0.4">
      <c r="B1" t="s">
        <v>0</v>
      </c>
      <c r="C1" t="s">
        <v>146</v>
      </c>
    </row>
    <row r="2" spans="2:9" ht="21" customHeight="1" x14ac:dyDescent="0.4"/>
    <row r="3" spans="2:9" ht="21" customHeight="1" x14ac:dyDescent="0.4">
      <c r="H3" t="s">
        <v>16</v>
      </c>
    </row>
    <row r="4" spans="2:9" x14ac:dyDescent="0.4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4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4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4">
      <c r="B7" s="2"/>
      <c r="C7" s="2"/>
      <c r="D7" s="5"/>
      <c r="E7" s="2"/>
      <c r="F7" s="5"/>
      <c r="H7" s="5" t="s">
        <v>119</v>
      </c>
      <c r="I7" s="6">
        <v>75000</v>
      </c>
    </row>
    <row r="8" spans="2:9" x14ac:dyDescent="0.4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4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4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4">
      <c r="B11" s="2"/>
      <c r="C11" s="2"/>
      <c r="D11" s="5"/>
      <c r="E11" s="2"/>
      <c r="F11" s="5"/>
    </row>
    <row r="12" spans="2:9" x14ac:dyDescent="0.4">
      <c r="B12" s="2"/>
      <c r="C12" s="2"/>
      <c r="D12" s="5"/>
      <c r="E12" s="2"/>
      <c r="F12" s="5"/>
    </row>
    <row r="13" spans="2:9" x14ac:dyDescent="0.4">
      <c r="B13" s="2"/>
      <c r="C13" s="2"/>
      <c r="D13" s="5"/>
      <c r="E13" s="2"/>
      <c r="F13" s="5"/>
    </row>
    <row r="14" spans="2:9" x14ac:dyDescent="0.4">
      <c r="B14" s="2"/>
      <c r="C14" s="2"/>
      <c r="D14" s="5"/>
      <c r="E14" s="2"/>
      <c r="F14" s="5"/>
    </row>
    <row r="15" spans="2:9" x14ac:dyDescent="0.4">
      <c r="B15" s="2"/>
      <c r="C15" s="2"/>
      <c r="D15" s="5"/>
      <c r="E15" s="2"/>
      <c r="F15" s="5"/>
    </row>
    <row r="16" spans="2:9" x14ac:dyDescent="0.4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426720</xdr:colOff>
                <xdr:row>1</xdr:row>
                <xdr:rowOff>76200</xdr:rowOff>
              </from>
              <to>
                <xdr:col>6</xdr:col>
                <xdr:colOff>15240</xdr:colOff>
                <xdr:row>2</xdr:row>
                <xdr:rowOff>205740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dkswodud0372@gmail.com</cp:lastModifiedBy>
  <cp:lastPrinted>2026-09-09T07:36:53Z</cp:lastPrinted>
  <dcterms:created xsi:type="dcterms:W3CDTF">2025-01-23T06:42:19Z</dcterms:created>
  <dcterms:modified xsi:type="dcterms:W3CDTF">2026-09-09T08:15:54Z</dcterms:modified>
</cp:coreProperties>
</file>