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전략토익\"/>
    </mc:Choice>
  </mc:AlternateContent>
  <xr:revisionPtr revIDLastSave="0" documentId="13_ncr:1_{F7CCF1CE-5AEF-4D7B-9C0E-14F46294C828}" xr6:coauthVersionLast="47" xr6:coauthVersionMax="47" xr10:uidLastSave="{00000000-0000-0000-0000-000000000000}"/>
  <bookViews>
    <workbookView xWindow="0" yWindow="20" windowWidth="22380" windowHeight="13260" tabRatio="721" activeTab="6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9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3" l="1" a="1"/>
  <c r="M5" i="3" s="1"/>
  <c r="M6" i="3" a="1"/>
  <c r="M6" i="3" s="1"/>
  <c r="M7" i="3" a="1"/>
  <c r="M7" i="3" s="1"/>
  <c r="M8" i="3" a="1"/>
  <c r="M8" i="3" s="1"/>
  <c r="M9" i="3" a="1"/>
  <c r="M9" i="3"/>
  <c r="M4" i="3" a="1"/>
  <c r="M4" i="3" s="1"/>
  <c r="N22" i="3" a="1"/>
  <c r="N22" i="3" s="1"/>
  <c r="M22" i="3" a="1"/>
  <c r="M22" i="3" s="1"/>
  <c r="L22" i="3" a="1"/>
  <c r="L22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5" i="3"/>
  <c r="C4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J3" i="1"/>
  <c r="C6" i="4"/>
  <c r="G3" i="4" s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13" i="3" a="1"/>
  <c r="H14" i="3" a="1"/>
  <c r="H15" i="3" a="1"/>
  <c r="H9" i="3" a="1"/>
  <c r="H16" i="3" a="1"/>
  <c r="H21" i="3" a="1"/>
  <c r="H10" i="3" a="1"/>
  <c r="H22" i="3" a="1"/>
  <c r="H11" i="3" a="1"/>
  <c r="H4" i="3" a="1"/>
  <c r="H6" i="3" a="1"/>
  <c r="H5" i="3" a="1"/>
  <c r="H12" i="3" a="1"/>
  <c r="H17" i="3" a="1"/>
  <c r="H18" i="3" a="1"/>
  <c r="H23" i="3" a="1"/>
  <c r="H7" i="3" a="1"/>
  <c r="H8" i="3" a="1"/>
  <c r="H19" i="3" a="1"/>
  <c r="H20" i="3" a="1"/>
  <c r="H16" i="3" l="1"/>
  <c r="H15" i="3"/>
  <c r="H20" i="3"/>
  <c r="H8" i="3"/>
  <c r="H7" i="3"/>
  <c r="H18" i="3"/>
  <c r="H12" i="3"/>
  <c r="H6" i="3"/>
  <c r="H11" i="3"/>
  <c r="H22" i="3"/>
  <c r="H10" i="3"/>
  <c r="H21" i="3"/>
  <c r="H9" i="3"/>
  <c r="H14" i="3"/>
  <c r="H19" i="3"/>
  <c r="H13" i="3"/>
  <c r="H23" i="3"/>
  <c r="H1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1720AD25-B111-458D-B99D-07E280518AAC}" name="MS Access Database_Query1" type="1" refreshedVersion="8" background="1">
    <dbPr connection="DSN=MS Access Database;DBQ=C:\전략토익\위판장별판매현황.accdb;DefaultDir=C:\전략토익;DriverId=25;FIL=MS Access;MaxBufferSize=2048;PageTimeout=5;" command="SELECT 위탁판매.위판장코드, 위탁판매.어종상태명, 위탁판매.위판장명, 위탁판매.위판날짜, 위탁판매.위판금액_x000d__x000a_FROM `C:\전략토익\위판장별판매현황.accdb`.위탁판매 위탁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<sst xmlns="http://schemas.openxmlformats.org/spreadsheetml/2006/main" count="742" uniqueCount="296">
  <si>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</si>
  <si>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</si>
  <si>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</si>
  <si>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</si>
  <si>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</si>
  <si>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</si>
  <si>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</si>
  <si>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</si>
  <si>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</si>
  <si>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</si>
  <si>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</si>
  <si>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</si>
  <si>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</si>
  <si>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</si>
  <si>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</si>
  <si>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</si>
  <si>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</si>
  <si>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</si>
  <si>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</si>
  <si>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</si>
  <si>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</si>
  <si>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</si>
  <si>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</si>
  <si>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</si>
  <si>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</si>
  <si>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</si>
  <si>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</si>
  <si>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</si>
  <si>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</si>
  <si>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</si>
  <si>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</si>
  <si>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</si>
  <si>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</si>
  <si>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</si>
  <si>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</si>
  <si>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</si>
  <si>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</si>
  <si>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</si>
  <si>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</si>
  <si>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</si>
  <si>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</si>
  <si>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</si>
  <si>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</si>
  <si>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</si>
  <si>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</si>
  <si>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</si>
  <si>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</si>
  <si>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</si>
  <si>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</si>
  <si>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</si>
  <si>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</si>
  <si>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</si>
  <si>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</si>
  <si>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</si>
  <si>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</si>
  <si>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</si>
  <si>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</si>
  <si>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</si>
  <si>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</si>
  <si>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</si>
  <si>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</si>
  <si>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</si>
  <si>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</si>
  <si>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</si>
  <si>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</si>
  <si>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</si>
  <si>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</si>
  <si>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</si>
  <si>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</si>
  <si>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</si>
  <si>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</si>
  <si>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</si>
  <si>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</si>
  <si>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</si>
  <si>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</si>
  <si>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</si>
  <si>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</si>
  <si>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</si>
  <si>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</si>
  <si>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</si>
  <si>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</si>
  <si>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</si>
  <si>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</si>
  <si>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</si>
  <si>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</si>
  <si>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</si>
  <si>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</si>
  <si>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</si>
  <si>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</si>
  <si>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</si>
  <si>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</si>
  <si>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</si>
  <si>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</si>
  <si>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</si>
  <si>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</si>
  <si>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</si>
  <si>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</si>
  <si>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</si>
  <si>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</si>
  <si>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</si>
  <si>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</si>
  <si>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</si>
  <si>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</si>
  <si>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</si>
  <si>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</si>
  <si>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</si>
  <si>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</si>
  <si>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</si>
  <si>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</si>
  <si>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</si>
  <si>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</si>
  <si>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</si>
  <si>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</si>
  <si>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</si>
  <si>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</si>
  <si>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</si>
  <si>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</si>
  <si>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</si>
  <si>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</si>
  <si>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</si>
  <si>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</si>
  <si>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</si>
  <si>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</si>
  <si>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</si>
  <si>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</si>
  <si>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</si>
  <si>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</si>
  <si>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</si>
  <si>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</si>
  <si>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</si>
  <si>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</si>
  <si>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</si>
  <si>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</si>
  <si>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</si>
  <si>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</si>
  <si>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</si>
  <si>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</si>
  <si>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</si>
  <si>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</si>
  <si>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</si>
  <si>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</si>
  <si>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</si>
  <si>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</si>
  <si>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</si>
  <si>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</si>
  <si>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</si>
  <si>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</si>
  <si>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</si>
  <si>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</si>
  <si>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</si>
  <si>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</si>
  <si>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</si>
  <si>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</si>
  <si>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</si>
  <si>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</si>
  <si>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</si>
  <si>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</si>
  <si>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</si>
  <si>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</si>
  <si>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</si>
  <si>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</si>
  <si>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</si>
  <si>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</si>
  <si>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</si>
  <si>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</si>
  <si>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</si>
  <si>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</si>
  <si>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</si>
  <si>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</si>
  <si>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</si>
  <si>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</si>
  <si>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</si>
  <si>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</si>
  <si>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</si>
  <si>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</si>
  <si>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</si>
  <si>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</si>
  <si>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</si>
  <si>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</si>
  <si>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</si>
  <si>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</si>
  <si>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</si>
  <si>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</si>
  <si>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</si>
  <si>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</si>
  <si>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</si>
  <si>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</si>
  <si>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</si>
  <si>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</si>
  <si>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</si>
  <si>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</si>
  <si>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</si>
  <si>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</si>
  <si>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</si>
  <si>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</si>
  <si>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</si>
  <si>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</si>
  <si>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</si>
  <si>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</si>
  <si>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</si>
  <si>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</si>
  <si>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</si>
  <si>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</si>
  <si>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</si>
  <si>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</si>
  <si>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</si>
  <si>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</si>
  <si>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</si>
  <si>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</si>
  <si>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</si>
  <si>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</si>
  <si>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</si>
  <si>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</si>
  <si>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</si>
  <si>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</si>
  <si>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</si>
  <si>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</si>
  <si>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</si>
  <si>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</si>
  <si>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</si>
  <si>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</si>
  <si>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</si>
  <si>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</si>
  <si>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</si>
  <si>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</si>
  <si>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</si>
  <si>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</si>
  <si>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</si>
  <si>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</si>
  <si>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</si>
  <si>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</si>
  <si>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</si>
  <si>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</si>
  <si>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</si>
  <si>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</si>
  <si>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</si>
  <si>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</si>
  <si>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</si>
  <si>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</si>
  <si>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</si>
  <si>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</si>
  <si>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</si>
  <si>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</si>
  <si>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</si>
  <si>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</si>
  <si>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</si>
  <si>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</si>
  <si>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</si>
  <si>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</si>
  <si>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</si>
  <si>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</si>
  <si>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</si>
  <si>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</si>
  <si>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</si>
  <si>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</si>
  <si>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</si>
  <si>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</si>
  <si>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</si>
  <si>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</si>
  <si>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</si>
  <si>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</si>
  <si>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어종상태명</t>
  </si>
  <si>
    <t>(모두)</t>
  </si>
  <si>
    <t>위판장명</t>
  </si>
  <si>
    <t>서귀포위판장</t>
  </si>
  <si>
    <t>성산위판장</t>
  </si>
  <si>
    <t>흑산도위판장</t>
  </si>
  <si>
    <t>총합계</t>
  </si>
  <si>
    <t>위판날짜</t>
  </si>
  <si>
    <t>위판금액</t>
  </si>
  <si>
    <t>개수 : 위판장코드</t>
  </si>
  <si>
    <t>1-1000000</t>
  </si>
  <si>
    <t>1-1000000 요약</t>
  </si>
  <si>
    <t>1000001-2000000</t>
  </si>
  <si>
    <t>1000001-2000000 요약</t>
  </si>
  <si>
    <t>2000001-3000000</t>
  </si>
  <si>
    <t>2000001-3000000 요약</t>
  </si>
  <si>
    <t>3000001-4000000</t>
  </si>
  <si>
    <t>3000001-4000000 요약</t>
  </si>
  <si>
    <t>해당없음</t>
  </si>
  <si>
    <t>$C$3</t>
  </si>
  <si>
    <t>$C$6</t>
  </si>
  <si>
    <t>이율증가</t>
  </si>
  <si>
    <t>만든 사람 seoun 날짜 2025-09-19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</si>
  <si>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</si>
  <si>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</si>
  <si>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</si>
  <si>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</si>
  <si>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</si>
  <si>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</si>
  <si>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</si>
  <si>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</si>
  <si>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제품명</t>
    <phoneticPr fontId="2" type="noConversion"/>
  </si>
  <si>
    <t>주문일</t>
    <phoneticPr fontId="2" type="noConversion"/>
  </si>
  <si>
    <t>주문금액</t>
    <phoneticPr fontId="2" type="noConversion"/>
  </si>
  <si>
    <t>적립금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</si>
</sst>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#&quot;개&quot;"/>
    <numFmt numFmtId="179" formatCode="[Red][&gt;=0.1]&quot;상승&quot;;[Blue][&lt;0]&quot;감소&quot;;&quot;보통&quot;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0" fontId="0" fillId="0" borderId="0" xfId="0" applyNumberFormat="1">
      <alignment vertical="center"/>
    </xf>
    <xf numFmtId="6" fontId="0" fillId="0" borderId="4" xfId="0" applyNumberFormat="1" applyBorder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9" fillId="6" borderId="0" xfId="0" applyFont="1" applyFill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>
      <alignment vertical="center"/>
    </xf>
    <xf numFmtId="0" fontId="12" fillId="0" borderId="0" xfId="0" applyFont="1" applyAlignment="1">
      <alignment vertical="top" wrapText="1"/>
    </xf>
    <xf numFmtId="179" fontId="0" fillId="0" borderId="1" xfId="1" applyNumberFormat="1" applyFont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25400</xdr:rowOff>
        </xdr:from>
        <xdr:to>
          <xdr:col>4</xdr:col>
          <xdr:colOff>863600</xdr:colOff>
          <xdr:row>3</xdr:row>
          <xdr:rowOff>25400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  <a:p>
              <a:pPr algn="ctr" rtl="0">
                <a:defRPr sz="1000"/>
              </a:pPr>
              <a:endParaRPr lang="ko-KR" altLang="en-US" sz="1100" b="0" i="0" u="none" strike="noStrike" baseline="0">
                <a:solidFill>
                  <a:srgbClr val="000000"/>
                </a:solidFill>
                <a:latin typeface="맑은 고딕"/>
                <a:ea typeface="맑은 고딕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12700</xdr:colOff>
          <xdr:row>4</xdr:row>
          <xdr:rowOff>19050</xdr:rowOff>
        </xdr:from>
        <xdr:to>
          <xdr:col>4</xdr:col>
          <xdr:colOff>863600</xdr:colOff>
          <xdr:row>5</xdr:row>
          <xdr:rowOff>203200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  <a:p>
              <a:pPr algn="ctr" rtl="0">
                <a:defRPr sz="1000"/>
              </a:pPr>
              <a:endParaRPr lang="ko-KR" altLang="en-US" sz="1100" b="0" i="0" u="none" strike="noStrike" baseline="0">
                <a:solidFill>
                  <a:srgbClr val="000000"/>
                </a:solidFill>
                <a:latin typeface="맑은 고딕"/>
                <a:ea typeface="맑은 고딕"/>
              </a:endParaRP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774700</xdr:colOff>
          <xdr:row>0</xdr:row>
          <xdr:rowOff>76200</xdr:rowOff>
        </xdr:from>
        <xdr:to>
          <xdr:col>4</xdr:col>
          <xdr:colOff>19050</xdr:colOff>
          <xdr:row>2</xdr:row>
          <xdr:rowOff>0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oun" refreshedDate="45918.997613541665" backgroundQuery="1" createdVersion="8" refreshedVersion="8" minRefreshableVersion="3" recordCount="57" xr:uid="{895DF4C9-2E1A-484B-874A-CEED479D622F}">
  <cacheSource type="external" connectionId="2"/>
  <cacheFields count="5">
    <cacheField name="위판장코드" numFmtId="0" sqlType="4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 sqlType="-9">
      <sharedItems count="3">
        <s v="선어"/>
        <s v="냉동"/>
        <s v="활어"/>
      </sharedItems>
    </cacheField>
    <cacheField name="위판장명" numFmtId="0" sqlType="-9">
      <sharedItems count="3">
        <s v="성산위판장"/>
        <s v="서귀포위판장"/>
        <s v="흑산도위판장"/>
      </sharedItems>
    </cacheField>
    <cacheField name="위판날짜" numFmtId="0" sqlType="11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 sqlType="8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76A8DF-3F70-4BBA-A695-F952C1BA5741}" name="피벗 테이블1" cacheId="0" applyNumberFormats="0" applyBorderFormats="0" applyFontFormats="0" applyPatternFormats="0" applyAlignmentFormats="0" applyWidthHeightFormats="1" dataCaption="값" missingCaption="해당없음" updatedVersion="8" minRefreshableVersion="3" useAutoFormatting="1" colGrandTotals="0" itemPrintTitles="1" mergeItem="1" createdVersion="8" indent="0" compact="0" compactData="0" multipleFieldFilters="0" fieldListSortAscending="1">
  <location ref="B4:F20" firstHeaderRow="1" firstDataRow="2" firstDataCol="2" rowPageCount="1" colPageCount="1"/>
  <pivotFields count="5">
    <pivotField dataField="1" compact="0" outline="0" showAll="0">
      <items count="8">
        <item x="3"/>
        <item x="5"/>
        <item x="2"/>
        <item x="6"/>
        <item x="0"/>
        <item x="1"/>
        <item x="4"/>
        <item t="default"/>
      </items>
    </pivotField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4" baseItem="1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P22" sqref="P22"/>
    </sheetView>
  </sheetViews>
  <sheetFormatPr defaultRowHeight="17" x14ac:dyDescent="0.45"/>
  <cols>
    <col min="1" max="1" width="11.5" customWidth="1"/>
    <col min="2" max="2" width="17.33203125" customWidth="1"/>
    <col min="3" max="3" width="11.5" customWidth="1"/>
    <col min="4" max="5" width="9.08203125" bestFit="1" customWidth="1"/>
    <col min="6" max="6" width="11.25" bestFit="1" customWidth="1"/>
    <col min="9" max="9" width="3" customWidth="1"/>
    <col min="11" max="11" width="14.58203125" customWidth="1"/>
  </cols>
  <sheetData>
    <row r="1" spans="1:13" x14ac:dyDescent="0.45">
      <c r="A1" t="s">
        <v>26</v>
      </c>
    </row>
    <row r="2" spans="1:13" x14ac:dyDescent="0.45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3" t="s">
        <v>260</v>
      </c>
    </row>
    <row r="3" spans="1:13" x14ac:dyDescent="0.45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OR(WEEKDAY(B3,2)=6,WEEKDAY(B3,2)=7)</f>
        <v>1</v>
      </c>
    </row>
    <row r="4" spans="1:13" x14ac:dyDescent="0.45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45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t="s">
        <v>292</v>
      </c>
      <c r="K5" t="s">
        <v>293</v>
      </c>
      <c r="L5" t="s">
        <v>295</v>
      </c>
      <c r="M5" t="s">
        <v>294</v>
      </c>
    </row>
    <row r="6" spans="1:13" x14ac:dyDescent="0.45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45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45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45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45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45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45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45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45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45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45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45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45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45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45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45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45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45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45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45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45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45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45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45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45">
      <c r="C30" s="5"/>
      <c r="E30" s="5"/>
    </row>
    <row r="31" spans="1:9" x14ac:dyDescent="0.45">
      <c r="C31" s="5"/>
      <c r="E31" s="5"/>
    </row>
    <row r="32" spans="1:9" x14ac:dyDescent="0.45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OR($F3=LARGE($F$3:$F$29,1),$F3=SMALL($F$3:$F$29,1))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topLeftCell="A79" workbookViewId="0">
      <selection activeCell="L89" sqref="L89"/>
    </sheetView>
  </sheetViews>
  <sheetFormatPr defaultRowHeight="17" x14ac:dyDescent="0.45"/>
  <cols>
    <col min="1" max="1" width="11.08203125" bestFit="1" customWidth="1"/>
    <col min="2" max="2" width="11.25" bestFit="1" customWidth="1"/>
    <col min="3" max="3" width="17.25" bestFit="1" customWidth="1"/>
    <col min="4" max="4" width="11.25" bestFit="1" customWidth="1"/>
    <col min="5" max="5" width="7.33203125" bestFit="1" customWidth="1"/>
    <col min="6" max="6" width="9.25" bestFit="1" customWidth="1"/>
    <col min="7" max="7" width="7.83203125" bestFit="1" customWidth="1"/>
    <col min="8" max="8" width="6.83203125" bestFit="1" customWidth="1"/>
    <col min="9" max="9" width="7.83203125" bestFit="1" customWidth="1"/>
  </cols>
  <sheetData>
    <row r="1" spans="1:9" x14ac:dyDescent="0.45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 x14ac:dyDescent="0.45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 x14ac:dyDescent="0.45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 x14ac:dyDescent="0.45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 x14ac:dyDescent="0.45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 x14ac:dyDescent="0.45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 x14ac:dyDescent="0.45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 x14ac:dyDescent="0.45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 x14ac:dyDescent="0.45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 x14ac:dyDescent="0.45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 x14ac:dyDescent="0.45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 x14ac:dyDescent="0.45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 x14ac:dyDescent="0.45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 x14ac:dyDescent="0.45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 x14ac:dyDescent="0.45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 x14ac:dyDescent="0.45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 x14ac:dyDescent="0.45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 x14ac:dyDescent="0.45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 x14ac:dyDescent="0.45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 x14ac:dyDescent="0.45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 x14ac:dyDescent="0.45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 x14ac:dyDescent="0.45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 x14ac:dyDescent="0.45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 x14ac:dyDescent="0.45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 x14ac:dyDescent="0.45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 x14ac:dyDescent="0.45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 x14ac:dyDescent="0.45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 x14ac:dyDescent="0.45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 x14ac:dyDescent="0.45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 x14ac:dyDescent="0.45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 x14ac:dyDescent="0.45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 x14ac:dyDescent="0.45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 x14ac:dyDescent="0.45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 x14ac:dyDescent="0.45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 x14ac:dyDescent="0.45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 x14ac:dyDescent="0.45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 x14ac:dyDescent="0.45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 x14ac:dyDescent="0.45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 x14ac:dyDescent="0.45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 x14ac:dyDescent="0.45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 x14ac:dyDescent="0.45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 x14ac:dyDescent="0.45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 x14ac:dyDescent="0.45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 x14ac:dyDescent="0.45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 x14ac:dyDescent="0.45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 x14ac:dyDescent="0.45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 x14ac:dyDescent="0.45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 x14ac:dyDescent="0.45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 x14ac:dyDescent="0.45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 x14ac:dyDescent="0.45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 x14ac:dyDescent="0.45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 x14ac:dyDescent="0.45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 x14ac:dyDescent="0.45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 x14ac:dyDescent="0.45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 x14ac:dyDescent="0.45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 x14ac:dyDescent="0.45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 x14ac:dyDescent="0.45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 x14ac:dyDescent="0.45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 x14ac:dyDescent="0.45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 x14ac:dyDescent="0.45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 x14ac:dyDescent="0.45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 x14ac:dyDescent="0.45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 x14ac:dyDescent="0.45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 x14ac:dyDescent="0.45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 x14ac:dyDescent="0.45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 x14ac:dyDescent="0.45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 x14ac:dyDescent="0.45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 x14ac:dyDescent="0.45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 x14ac:dyDescent="0.45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 x14ac:dyDescent="0.45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 x14ac:dyDescent="0.45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 x14ac:dyDescent="0.45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 x14ac:dyDescent="0.45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 x14ac:dyDescent="0.45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 x14ac:dyDescent="0.45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 x14ac:dyDescent="0.45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 x14ac:dyDescent="0.45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 x14ac:dyDescent="0.45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 x14ac:dyDescent="0.45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 x14ac:dyDescent="0.45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 x14ac:dyDescent="0.45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 x14ac:dyDescent="0.45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 x14ac:dyDescent="0.45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 x14ac:dyDescent="0.45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 x14ac:dyDescent="0.45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 x14ac:dyDescent="0.45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 x14ac:dyDescent="0.45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 x14ac:dyDescent="0.45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 x14ac:dyDescent="0.45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 x14ac:dyDescent="0.45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 x14ac:dyDescent="0.45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 x14ac:dyDescent="0.45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 x14ac:dyDescent="0.45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 x14ac:dyDescent="0.45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 x14ac:dyDescent="0.45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 x14ac:dyDescent="0.45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 x14ac:dyDescent="0.45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 x14ac:dyDescent="0.45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 x14ac:dyDescent="0.45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 x14ac:dyDescent="0.45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workbookViewId="0">
      <selection activeCell="M4" sqref="M4:M9"/>
    </sheetView>
  </sheetViews>
  <sheetFormatPr defaultRowHeight="17" x14ac:dyDescent="0.45"/>
  <cols>
    <col min="1" max="1" width="1.58203125" customWidth="1"/>
    <col min="4" max="5" width="10.33203125" bestFit="1" customWidth="1"/>
    <col min="6" max="6" width="18.25" bestFit="1" customWidth="1"/>
    <col min="7" max="7" width="10.33203125" bestFit="1" customWidth="1"/>
    <col min="9" max="10" width="12.33203125" bestFit="1" customWidth="1"/>
    <col min="11" max="11" width="2.75" customWidth="1"/>
    <col min="12" max="12" width="11.08203125" customWidth="1"/>
    <col min="13" max="13" width="13.33203125" customWidth="1"/>
    <col min="14" max="14" width="18.25" customWidth="1"/>
    <col min="15" max="15" width="7.08203125" bestFit="1" customWidth="1"/>
  </cols>
  <sheetData>
    <row r="2" spans="2:15" x14ac:dyDescent="0.45">
      <c r="B2" t="s">
        <v>26</v>
      </c>
      <c r="L2" t="s">
        <v>27</v>
      </c>
    </row>
    <row r="3" spans="2:15" x14ac:dyDescent="0.45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 x14ac:dyDescent="0.45">
      <c r="B4" s="2" t="s">
        <v>39</v>
      </c>
      <c r="C4" s="2" t="str">
        <f>VLOOKUP(MID($B4,1,2),$L$12:$O$18,MATCH(MID($B4,3,2),$L$12:$O$12,0),FALSE)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 t="str">
        <f>IF(VALUE(RIGHT($I4,3))&lt;=100,SUBSTITUTE($I4,"A","J"),IF(VALUE(RIGHT($I4,3))&lt;=200,SUBSTITUTE($I4,"G","D"),SUBSTITUTE($I4,"C","E")))</f>
        <v>123E456</v>
      </c>
      <c r="L4" s="2" t="s">
        <v>41</v>
      </c>
      <c r="M4" s="2" t="str">
        <f t="array" ref="M4">TEXT(SUM(($L4=LEFT($B$4:$B$23,2))*1*$G$4:$G$23)/SUM($G$4:$G$23),"0.0%")</f>
        <v>22.4%</v>
      </c>
    </row>
    <row r="5" spans="2:15" x14ac:dyDescent="0.45">
      <c r="B5" s="2" t="s">
        <v>42</v>
      </c>
      <c r="C5" s="2" t="str">
        <f>VLOOKUP(MID($B5,1,2),$L$12:$O$18,MATCH(MID($B5,3,2),$L$12:$O$12,0),FALSE)</f>
        <v>김길동</v>
      </c>
      <c r="D5" s="2">
        <v>80</v>
      </c>
      <c r="E5" s="2">
        <v>25</v>
      </c>
      <c r="F5" s="2">
        <v>39</v>
      </c>
      <c r="G5" s="2">
        <f t="shared" ref="G5:G23" si="0">SUM(D5:F5)</f>
        <v>144</v>
      </c>
      <c r="H5" s="2" t="str" cm="1">
        <f t="array" ref="H5">fn중요도(G5,D5)</f>
        <v>☆</v>
      </c>
      <c r="I5" s="2" t="s">
        <v>43</v>
      </c>
      <c r="J5" s="2" t="str">
        <f t="shared" ref="J5:J23" si="1">IF(VALUE(RIGHT($I5,3))&lt;=100,SUBSTITUTE($I5,"A","J"),IF(VALUE(RIGHT($I5,3))&lt;=200,SUBSTITUTE($I5,"G","D"),SUBSTITUTE($I5,"C","E")))</f>
        <v>234J095</v>
      </c>
      <c r="L5" s="2" t="s">
        <v>44</v>
      </c>
      <c r="M5" s="2" t="str">
        <f t="array" ref="M5">TEXT(SUM(($L5=LEFT($B$4:$B$23,2))*1*$G$4:$G$23)/SUM($G$4:$G$23),"0.0%")</f>
        <v>15.6%</v>
      </c>
    </row>
    <row r="6" spans="2:15" x14ac:dyDescent="0.45">
      <c r="B6" s="2" t="s">
        <v>45</v>
      </c>
      <c r="C6" s="2" t="str">
        <f t="shared" ref="C6:C23" si="2">VLOOKUP(MID($B6,1,2),$L$12:$O$18,MATCH(MID($B6,3,2),$L$12:$O$12,0),FALSE)</f>
        <v>박길동</v>
      </c>
      <c r="D6" s="2">
        <v>125</v>
      </c>
      <c r="E6" s="2">
        <v>20</v>
      </c>
      <c r="F6" s="2">
        <v>40</v>
      </c>
      <c r="G6" s="2">
        <f t="shared" si="0"/>
        <v>185</v>
      </c>
      <c r="H6" s="2" t="str" cm="1">
        <f t="array" ref="H6">fn중요도(G6,D6)</f>
        <v>☆</v>
      </c>
      <c r="I6" s="2" t="s">
        <v>82</v>
      </c>
      <c r="J6" s="2" t="str">
        <f t="shared" si="1"/>
        <v>613B571</v>
      </c>
      <c r="L6" s="2" t="s">
        <v>47</v>
      </c>
      <c r="M6" s="2" t="str">
        <f t="array" ref="M6">TEXT(SUM(($L6=LEFT($B$4:$B$23,2))*1*$G$4:$G$23)/SUM($G$4:$G$23),"0.0%")</f>
        <v>18.7%</v>
      </c>
    </row>
    <row r="7" spans="2:15" x14ac:dyDescent="0.45">
      <c r="B7" s="2" t="s">
        <v>48</v>
      </c>
      <c r="C7" s="2" t="str">
        <f t="shared" si="2"/>
        <v>이길동</v>
      </c>
      <c r="D7" s="2">
        <v>135</v>
      </c>
      <c r="E7" s="2">
        <v>39</v>
      </c>
      <c r="F7" s="2">
        <v>45</v>
      </c>
      <c r="G7" s="2">
        <f t="shared" si="0"/>
        <v>219</v>
      </c>
      <c r="H7" s="2" t="str" cm="1">
        <f t="array" ref="H7">fn중요도(G7,D7)</f>
        <v>★</v>
      </c>
      <c r="I7" s="2" t="s">
        <v>83</v>
      </c>
      <c r="J7" s="2" t="str">
        <f t="shared" si="1"/>
        <v>973B652</v>
      </c>
      <c r="L7" s="2" t="s">
        <v>49</v>
      </c>
      <c r="M7" s="2" t="str">
        <f t="array" ref="M7">TEXT(SUM(($L7=LEFT($B$4:$B$23,2))*1*$G$4:$G$23)/SUM($G$4:$G$23),"0.0%")</f>
        <v>18.0%</v>
      </c>
    </row>
    <row r="8" spans="2:15" x14ac:dyDescent="0.45">
      <c r="B8" s="2" t="s">
        <v>50</v>
      </c>
      <c r="C8" s="2" t="str">
        <f t="shared" si="2"/>
        <v>정길동</v>
      </c>
      <c r="D8" s="2">
        <v>25</v>
      </c>
      <c r="E8" s="2">
        <v>18</v>
      </c>
      <c r="F8" s="2">
        <v>25</v>
      </c>
      <c r="G8" s="2">
        <f t="shared" si="0"/>
        <v>68</v>
      </c>
      <c r="H8" s="2" t="str" cm="1">
        <f t="array" ref="H8">fn중요도(G8,D8)</f>
        <v/>
      </c>
      <c r="I8" s="2" t="s">
        <v>79</v>
      </c>
      <c r="J8" s="2" t="str">
        <f t="shared" si="1"/>
        <v>936D104</v>
      </c>
      <c r="L8" s="2" t="s">
        <v>51</v>
      </c>
      <c r="M8" s="2" t="str">
        <f t="array" ref="M8">TEXT(SUM(($L8=LEFT($B$4:$B$23,2))*1*$G$4:$G$23)/SUM($G$4:$G$23),"0.0%")</f>
        <v>14.2%</v>
      </c>
    </row>
    <row r="9" spans="2:15" x14ac:dyDescent="0.45">
      <c r="B9" s="2" t="s">
        <v>52</v>
      </c>
      <c r="C9" s="2" t="str">
        <f t="shared" si="2"/>
        <v>송길동</v>
      </c>
      <c r="D9" s="2">
        <v>80</v>
      </c>
      <c r="E9" s="2">
        <v>25</v>
      </c>
      <c r="F9" s="2">
        <v>39</v>
      </c>
      <c r="G9" s="2">
        <f t="shared" si="0"/>
        <v>144</v>
      </c>
      <c r="H9" s="2" t="str" cm="1">
        <f t="array" ref="H9">fn중요도(G9,D9)</f>
        <v>☆</v>
      </c>
      <c r="I9" s="2" t="s">
        <v>76</v>
      </c>
      <c r="J9" s="2" t="str">
        <f t="shared" si="1"/>
        <v>123D182</v>
      </c>
      <c r="L9" s="2" t="s">
        <v>53</v>
      </c>
      <c r="M9" s="2" t="str">
        <f t="array" ref="M9">TEXT(SUM(($L9=LEFT($B$4:$B$23,2))*1*$G$4:$G$23)/SUM($G$4:$G$23),"0.0%")</f>
        <v>11.0%</v>
      </c>
    </row>
    <row r="10" spans="2:15" x14ac:dyDescent="0.45">
      <c r="B10" s="2" t="s">
        <v>254</v>
      </c>
      <c r="C10" s="2" t="str">
        <f t="shared" si="2"/>
        <v>홍길동</v>
      </c>
      <c r="D10" s="2">
        <v>125</v>
      </c>
      <c r="E10" s="2">
        <v>20</v>
      </c>
      <c r="F10" s="2">
        <v>40</v>
      </c>
      <c r="G10" s="2">
        <f t="shared" si="0"/>
        <v>185</v>
      </c>
      <c r="H10" s="2" t="str" cm="1">
        <f t="array" ref="H10">fn중요도(G10,D10)</f>
        <v>☆</v>
      </c>
      <c r="I10" s="2" t="s">
        <v>80</v>
      </c>
      <c r="J10" s="2" t="str">
        <f t="shared" si="1"/>
        <v>862J071</v>
      </c>
    </row>
    <row r="11" spans="2:15" x14ac:dyDescent="0.45">
      <c r="B11" s="2" t="s">
        <v>55</v>
      </c>
      <c r="C11" s="2" t="str">
        <f t="shared" si="2"/>
        <v>김길동</v>
      </c>
      <c r="D11" s="2">
        <v>135</v>
      </c>
      <c r="E11" s="2">
        <v>39</v>
      </c>
      <c r="F11" s="2">
        <v>45</v>
      </c>
      <c r="G11" s="2">
        <f t="shared" si="0"/>
        <v>219</v>
      </c>
      <c r="H11" s="2" t="str" cm="1">
        <f t="array" ref="H11">fn중요도(G11,D11)</f>
        <v>★</v>
      </c>
      <c r="I11" s="2" t="s">
        <v>72</v>
      </c>
      <c r="J11" s="2" t="str">
        <f t="shared" si="1"/>
        <v>154E865</v>
      </c>
      <c r="L11" t="s">
        <v>56</v>
      </c>
    </row>
    <row r="12" spans="2:15" x14ac:dyDescent="0.45">
      <c r="B12" s="2" t="s">
        <v>45</v>
      </c>
      <c r="C12" s="2" t="str">
        <f t="shared" si="2"/>
        <v>박길동</v>
      </c>
      <c r="D12" s="2">
        <v>75</v>
      </c>
      <c r="E12" s="2">
        <v>18</v>
      </c>
      <c r="F12" s="2">
        <v>25</v>
      </c>
      <c r="G12" s="2">
        <f t="shared" si="0"/>
        <v>118</v>
      </c>
      <c r="H12" s="2" t="str" cm="1">
        <f t="array" ref="H12">fn중요도(G12,D12)</f>
        <v>☆</v>
      </c>
      <c r="I12" s="2" t="s">
        <v>85</v>
      </c>
      <c r="J12" s="2" t="str">
        <f t="shared" si="1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45">
      <c r="B13" s="2" t="s">
        <v>60</v>
      </c>
      <c r="C13" s="2" t="str">
        <f t="shared" si="2"/>
        <v>이길동</v>
      </c>
      <c r="D13" s="2">
        <v>34</v>
      </c>
      <c r="E13" s="2">
        <v>25</v>
      </c>
      <c r="F13" s="2">
        <v>39</v>
      </c>
      <c r="G13" s="2">
        <f t="shared" si="0"/>
        <v>98</v>
      </c>
      <c r="H13" s="2" t="str" cm="1">
        <f t="array" ref="H13">fn중요도(G13,D13)</f>
        <v/>
      </c>
      <c r="I13" s="2" t="s">
        <v>71</v>
      </c>
      <c r="J13" s="2" t="str">
        <f t="shared" si="1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45">
      <c r="B14" s="2" t="s">
        <v>62</v>
      </c>
      <c r="C14" s="2" t="str">
        <f t="shared" si="2"/>
        <v>정길동</v>
      </c>
      <c r="D14" s="2">
        <v>125</v>
      </c>
      <c r="E14" s="2">
        <v>20</v>
      </c>
      <c r="F14" s="2">
        <v>40</v>
      </c>
      <c r="G14" s="2">
        <f t="shared" si="0"/>
        <v>185</v>
      </c>
      <c r="H14" s="2" t="str" cm="1">
        <f t="array" ref="H14">fn중요도(G14,D14)</f>
        <v>☆</v>
      </c>
      <c r="I14" s="2" t="s">
        <v>46</v>
      </c>
      <c r="J14" s="2" t="str">
        <f t="shared" si="1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45">
      <c r="B15" s="2" t="s">
        <v>64</v>
      </c>
      <c r="C15" s="2" t="str">
        <f t="shared" si="2"/>
        <v>송길동</v>
      </c>
      <c r="D15" s="2">
        <v>135</v>
      </c>
      <c r="E15" s="2">
        <v>39</v>
      </c>
      <c r="F15" s="2">
        <v>45</v>
      </c>
      <c r="G15" s="2">
        <f t="shared" si="0"/>
        <v>219</v>
      </c>
      <c r="H15" s="2" t="str" cm="1">
        <f t="array" ref="H15">fn중요도(G15,D15)</f>
        <v>★</v>
      </c>
      <c r="I15" s="2" t="s">
        <v>81</v>
      </c>
      <c r="J15" s="2" t="str">
        <f t="shared" si="1"/>
        <v>652B364</v>
      </c>
      <c r="L15" s="2" t="s">
        <v>47</v>
      </c>
      <c r="M15" s="2" t="s">
        <v>65</v>
      </c>
      <c r="N15" s="2"/>
      <c r="O15" s="2"/>
    </row>
    <row r="16" spans="2:15" x14ac:dyDescent="0.45">
      <c r="B16" s="2" t="s">
        <v>45</v>
      </c>
      <c r="C16" s="2" t="str">
        <f t="shared" si="2"/>
        <v>박길동</v>
      </c>
      <c r="D16" s="2">
        <v>75</v>
      </c>
      <c r="E16" s="2">
        <v>18</v>
      </c>
      <c r="F16" s="2">
        <v>25</v>
      </c>
      <c r="G16" s="2">
        <f t="shared" si="0"/>
        <v>118</v>
      </c>
      <c r="H16" s="2" t="str" cm="1">
        <f t="array" ref="H16">fn중요도(G16,D16)</f>
        <v>☆</v>
      </c>
      <c r="I16" s="2" t="s">
        <v>70</v>
      </c>
      <c r="J16" s="2" t="str">
        <f t="shared" si="1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45">
      <c r="B17" s="2" t="s">
        <v>255</v>
      </c>
      <c r="C17" s="2" t="str">
        <f t="shared" si="2"/>
        <v>이길동</v>
      </c>
      <c r="D17" s="2">
        <v>80</v>
      </c>
      <c r="E17" s="2">
        <v>25</v>
      </c>
      <c r="F17" s="2">
        <v>39</v>
      </c>
      <c r="G17" s="2">
        <f t="shared" si="0"/>
        <v>144</v>
      </c>
      <c r="H17" s="2" t="str" cm="1">
        <f t="array" ref="H17">fn중요도(G17,D17)</f>
        <v>☆</v>
      </c>
      <c r="I17" s="2" t="s">
        <v>77</v>
      </c>
      <c r="J17" s="2" t="str">
        <f t="shared" si="1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45">
      <c r="B18" s="2" t="s">
        <v>50</v>
      </c>
      <c r="C18" s="2" t="str">
        <f t="shared" si="2"/>
        <v>정길동</v>
      </c>
      <c r="D18" s="2">
        <v>45</v>
      </c>
      <c r="E18" s="2">
        <v>20</v>
      </c>
      <c r="F18" s="2">
        <v>40</v>
      </c>
      <c r="G18" s="2">
        <f t="shared" si="0"/>
        <v>105</v>
      </c>
      <c r="H18" s="2" t="str" cm="1">
        <f t="array" ref="H18">fn중요도(G18,D18)</f>
        <v/>
      </c>
      <c r="I18" s="2" t="s">
        <v>84</v>
      </c>
      <c r="J18" s="2" t="str">
        <f t="shared" si="1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45">
      <c r="B19" s="2" t="s">
        <v>52</v>
      </c>
      <c r="C19" s="2" t="str">
        <f t="shared" si="2"/>
        <v>송길동</v>
      </c>
      <c r="D19" s="2">
        <v>135</v>
      </c>
      <c r="E19" s="2">
        <v>39</v>
      </c>
      <c r="F19" s="2">
        <v>45</v>
      </c>
      <c r="G19" s="2">
        <f t="shared" si="0"/>
        <v>219</v>
      </c>
      <c r="H19" s="2" t="str" cm="1">
        <f t="array" ref="H19">fn중요도(G19,D19)</f>
        <v>★</v>
      </c>
      <c r="I19" s="2" t="s">
        <v>73</v>
      </c>
      <c r="J19" s="2" t="str">
        <f t="shared" si="1"/>
        <v>547E846</v>
      </c>
    </row>
    <row r="20" spans="2:15" x14ac:dyDescent="0.45">
      <c r="B20" s="2" t="s">
        <v>54</v>
      </c>
      <c r="C20" s="2" t="str">
        <f t="shared" si="2"/>
        <v>홍길동</v>
      </c>
      <c r="D20" s="2">
        <v>75</v>
      </c>
      <c r="E20" s="2">
        <v>18</v>
      </c>
      <c r="F20" s="2">
        <v>25</v>
      </c>
      <c r="G20" s="2">
        <f t="shared" si="0"/>
        <v>118</v>
      </c>
      <c r="H20" s="2" t="str" cm="1">
        <f t="array" ref="H20">fn중요도(G20,D20)</f>
        <v>☆</v>
      </c>
      <c r="I20" s="2" t="s">
        <v>74</v>
      </c>
      <c r="J20" s="2" t="str">
        <f t="shared" si="1"/>
        <v>412B685</v>
      </c>
      <c r="L20" t="s">
        <v>256</v>
      </c>
    </row>
    <row r="21" spans="2:15" x14ac:dyDescent="0.45">
      <c r="B21" s="2" t="s">
        <v>55</v>
      </c>
      <c r="C21" s="2" t="str">
        <f t="shared" si="2"/>
        <v>김길동</v>
      </c>
      <c r="D21" s="2">
        <v>80</v>
      </c>
      <c r="E21" s="2">
        <v>25</v>
      </c>
      <c r="F21" s="2">
        <v>39</v>
      </c>
      <c r="G21" s="2">
        <f t="shared" si="0"/>
        <v>144</v>
      </c>
      <c r="H21" s="2" t="str" cm="1">
        <f t="array" ref="H21">fn중요도(G21,D21)</f>
        <v>☆</v>
      </c>
      <c r="I21" s="2" t="s">
        <v>75</v>
      </c>
      <c r="J21" s="2" t="str">
        <f t="shared" si="1"/>
        <v>872D193</v>
      </c>
      <c r="L21" s="16" t="s">
        <v>30</v>
      </c>
      <c r="M21" s="16" t="s">
        <v>31</v>
      </c>
      <c r="N21" s="16" t="s">
        <v>32</v>
      </c>
    </row>
    <row r="22" spans="2:15" x14ac:dyDescent="0.45">
      <c r="B22" s="2" t="s">
        <v>45</v>
      </c>
      <c r="C22" s="2" t="str">
        <f t="shared" si="2"/>
        <v>박길동</v>
      </c>
      <c r="D22" s="2">
        <v>125</v>
      </c>
      <c r="E22" s="2">
        <v>20</v>
      </c>
      <c r="F22" s="2">
        <v>40</v>
      </c>
      <c r="G22" s="2">
        <f t="shared" si="0"/>
        <v>185</v>
      </c>
      <c r="H22" s="2" t="str" cm="1">
        <f t="array" ref="H22">fn중요도(G22,D22)</f>
        <v>☆</v>
      </c>
      <c r="I22" s="2" t="s">
        <v>69</v>
      </c>
      <c r="J22" s="2" t="str">
        <f t="shared" si="1"/>
        <v>542B566</v>
      </c>
      <c r="L22" s="2" t="str">
        <f t="array" ref="L22">ROUND(AVERAGE(LARGE(D4:D23,{1,2,3})),1)&amp;"-"&amp;ROUND(AVERAGE(SMALL(D4:D23,{1,2,3})),1)</f>
        <v>138.3-34.7</v>
      </c>
      <c r="M22" s="2" t="str">
        <f t="array" ref="M22">ROUND(AVERAGE(LARGE(E4:E23,{1,2,3})),1)&amp;"-"&amp;ROUND(AVERAGE(SMALL(E4:E23,{1,2,3})),1)</f>
        <v>39-18</v>
      </c>
      <c r="N22" s="2" t="str">
        <f t="array" ref="N22">ROUND(AVERAGE(LARGE(F4:F23,{1,2,3})),1)&amp;"-"&amp;ROUND(AVERAGE(SMALL(F4:F23,{1,2,3})),1)</f>
        <v>45-25</v>
      </c>
    </row>
    <row r="23" spans="2:15" x14ac:dyDescent="0.45">
      <c r="B23" s="2" t="s">
        <v>54</v>
      </c>
      <c r="C23" s="2" t="str">
        <f t="shared" si="2"/>
        <v>홍길동</v>
      </c>
      <c r="D23" s="2">
        <v>135</v>
      </c>
      <c r="E23" s="2">
        <v>39</v>
      </c>
      <c r="F23" s="2">
        <v>45</v>
      </c>
      <c r="G23" s="2">
        <f t="shared" si="0"/>
        <v>219</v>
      </c>
      <c r="H23" s="2" t="str" cm="1">
        <f t="array" ref="H23">fn중요도(G23,D23)</f>
        <v>★</v>
      </c>
      <c r="I23" s="2" t="s">
        <v>78</v>
      </c>
      <c r="J23" s="2" t="str">
        <f t="shared" si="1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workbookViewId="0">
      <selection activeCell="F5" sqref="F5"/>
    </sheetView>
  </sheetViews>
  <sheetFormatPr defaultRowHeight="17" x14ac:dyDescent="0.45"/>
  <cols>
    <col min="1" max="1" width="3.25" customWidth="1"/>
    <col min="2" max="2" width="14.5" bestFit="1" customWidth="1"/>
    <col min="3" max="4" width="12.83203125" bestFit="1" customWidth="1"/>
    <col min="5" max="5" width="10.58203125" bestFit="1" customWidth="1"/>
    <col min="6" max="6" width="12.5" bestFit="1" customWidth="1"/>
    <col min="7" max="8" width="6.83203125" bestFit="1" customWidth="1"/>
    <col min="9" max="10" width="12.6640625" bestFit="1" customWidth="1"/>
    <col min="11" max="11" width="15.1640625" bestFit="1" customWidth="1"/>
    <col min="12" max="14" width="14.58203125" bestFit="1" customWidth="1"/>
    <col min="15" max="15" width="17.1640625" bestFit="1" customWidth="1"/>
    <col min="16" max="16" width="10" bestFit="1" customWidth="1"/>
  </cols>
  <sheetData>
    <row r="2" spans="2:6" x14ac:dyDescent="0.45">
      <c r="B2" s="24" t="s">
        <v>261</v>
      </c>
      <c r="C2" t="s">
        <v>262</v>
      </c>
    </row>
    <row r="4" spans="2:6" x14ac:dyDescent="0.45">
      <c r="B4" s="26" t="s">
        <v>270</v>
      </c>
      <c r="C4" s="5"/>
      <c r="D4" s="26" t="s">
        <v>263</v>
      </c>
      <c r="E4" s="5"/>
      <c r="F4" s="5"/>
    </row>
    <row r="5" spans="2:6" x14ac:dyDescent="0.45">
      <c r="B5" s="26" t="s">
        <v>269</v>
      </c>
      <c r="C5" s="26" t="s">
        <v>268</v>
      </c>
      <c r="D5" s="27" t="s">
        <v>264</v>
      </c>
      <c r="E5" s="27" t="s">
        <v>265</v>
      </c>
      <c r="F5" s="27" t="s">
        <v>266</v>
      </c>
    </row>
    <row r="6" spans="2:6" x14ac:dyDescent="0.45">
      <c r="B6" s="44" t="s">
        <v>271</v>
      </c>
      <c r="C6" s="28">
        <v>45748</v>
      </c>
      <c r="D6" s="25">
        <v>11</v>
      </c>
      <c r="E6" s="25">
        <v>12</v>
      </c>
      <c r="F6" s="25">
        <v>6</v>
      </c>
    </row>
    <row r="7" spans="2:6" x14ac:dyDescent="0.45">
      <c r="B7" s="45"/>
      <c r="C7" s="28">
        <v>45749</v>
      </c>
      <c r="D7" s="25">
        <v>3</v>
      </c>
      <c r="E7" s="25">
        <v>3</v>
      </c>
      <c r="F7" s="25">
        <v>1</v>
      </c>
    </row>
    <row r="8" spans="2:6" x14ac:dyDescent="0.45">
      <c r="B8" s="45"/>
      <c r="C8" s="28">
        <v>45750</v>
      </c>
      <c r="D8" s="25" t="s">
        <v>279</v>
      </c>
      <c r="E8" s="25">
        <v>5</v>
      </c>
      <c r="F8" s="25">
        <v>1</v>
      </c>
    </row>
    <row r="9" spans="2:6" x14ac:dyDescent="0.45">
      <c r="B9" s="45"/>
      <c r="C9" s="28">
        <v>45762</v>
      </c>
      <c r="D9" s="25" t="s">
        <v>279</v>
      </c>
      <c r="E9" s="25">
        <v>2</v>
      </c>
      <c r="F9" s="25" t="s">
        <v>279</v>
      </c>
    </row>
    <row r="10" spans="2:6" x14ac:dyDescent="0.45">
      <c r="B10" s="44" t="s">
        <v>272</v>
      </c>
      <c r="C10" s="45"/>
      <c r="D10" s="25">
        <v>14</v>
      </c>
      <c r="E10" s="25">
        <v>22</v>
      </c>
      <c r="F10" s="25">
        <v>8</v>
      </c>
    </row>
    <row r="11" spans="2:6" x14ac:dyDescent="0.45">
      <c r="B11" s="44" t="s">
        <v>273</v>
      </c>
      <c r="C11" s="28">
        <v>45748</v>
      </c>
      <c r="D11" s="25">
        <v>3</v>
      </c>
      <c r="E11" s="25">
        <v>1</v>
      </c>
      <c r="F11" s="25">
        <v>1</v>
      </c>
    </row>
    <row r="12" spans="2:6" x14ac:dyDescent="0.45">
      <c r="B12" s="45"/>
      <c r="C12" s="28">
        <v>45749</v>
      </c>
      <c r="D12" s="25" t="s">
        <v>279</v>
      </c>
      <c r="E12" s="25">
        <v>1</v>
      </c>
      <c r="F12" s="25">
        <v>1</v>
      </c>
    </row>
    <row r="13" spans="2:6" x14ac:dyDescent="0.45">
      <c r="B13" s="45"/>
      <c r="C13" s="28">
        <v>45750</v>
      </c>
      <c r="D13" s="25" t="s">
        <v>279</v>
      </c>
      <c r="E13" s="25" t="s">
        <v>279</v>
      </c>
      <c r="F13" s="25">
        <v>1</v>
      </c>
    </row>
    <row r="14" spans="2:6" x14ac:dyDescent="0.45">
      <c r="B14" s="44" t="s">
        <v>274</v>
      </c>
      <c r="C14" s="45"/>
      <c r="D14" s="25">
        <v>3</v>
      </c>
      <c r="E14" s="25">
        <v>2</v>
      </c>
      <c r="F14" s="25">
        <v>3</v>
      </c>
    </row>
    <row r="15" spans="2:6" ht="34" x14ac:dyDescent="0.45">
      <c r="B15" s="27" t="s">
        <v>275</v>
      </c>
      <c r="C15" s="28">
        <v>45748</v>
      </c>
      <c r="D15" s="25">
        <v>2</v>
      </c>
      <c r="E15" s="25" t="s">
        <v>279</v>
      </c>
      <c r="F15" s="25">
        <v>1</v>
      </c>
    </row>
    <row r="16" spans="2:6" x14ac:dyDescent="0.45">
      <c r="B16" s="44" t="s">
        <v>276</v>
      </c>
      <c r="C16" s="45"/>
      <c r="D16" s="25">
        <v>2</v>
      </c>
      <c r="E16" s="25" t="s">
        <v>279</v>
      </c>
      <c r="F16" s="25">
        <v>1</v>
      </c>
    </row>
    <row r="17" spans="2:6" x14ac:dyDescent="0.45">
      <c r="B17" s="44" t="s">
        <v>277</v>
      </c>
      <c r="C17" s="28">
        <v>45748</v>
      </c>
      <c r="D17" s="25" t="s">
        <v>279</v>
      </c>
      <c r="E17" s="25">
        <v>1</v>
      </c>
      <c r="F17" s="25" t="s">
        <v>279</v>
      </c>
    </row>
    <row r="18" spans="2:6" x14ac:dyDescent="0.45">
      <c r="B18" s="45"/>
      <c r="C18" s="28">
        <v>45750</v>
      </c>
      <c r="D18" s="25">
        <v>1</v>
      </c>
      <c r="E18" s="25" t="s">
        <v>279</v>
      </c>
      <c r="F18" s="25" t="s">
        <v>279</v>
      </c>
    </row>
    <row r="19" spans="2:6" x14ac:dyDescent="0.45">
      <c r="B19" s="44" t="s">
        <v>278</v>
      </c>
      <c r="C19" s="45"/>
      <c r="D19" s="25">
        <v>1</v>
      </c>
      <c r="E19" s="25">
        <v>1</v>
      </c>
      <c r="F19" s="25" t="s">
        <v>279</v>
      </c>
    </row>
    <row r="20" spans="2:6" x14ac:dyDescent="0.45">
      <c r="B20" s="44" t="s">
        <v>267</v>
      </c>
      <c r="C20" s="45"/>
      <c r="D20" s="25">
        <v>20</v>
      </c>
      <c r="E20" s="25">
        <v>25</v>
      </c>
      <c r="F20" s="25">
        <v>12</v>
      </c>
    </row>
  </sheetData>
  <mergeCells count="8">
    <mergeCell ref="B19:C19"/>
    <mergeCell ref="B20:C20"/>
    <mergeCell ref="B6:B9"/>
    <mergeCell ref="B10:C10"/>
    <mergeCell ref="B11:B13"/>
    <mergeCell ref="B14:C14"/>
    <mergeCell ref="B16:C16"/>
    <mergeCell ref="B17:B18"/>
  </mergeCells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7C0DB-9580-4D90-BC69-D7C7F53E3601}">
  <sheetPr codeName="Sheet9">
    <outlinePr summaryBelow="0"/>
  </sheetPr>
  <dimension ref="B1:F11"/>
  <sheetViews>
    <sheetView showGridLines="0" workbookViewId="0"/>
  </sheetViews>
  <sheetFormatPr defaultRowHeight="17" outlineLevelRow="1" outlineLevelCol="1" x14ac:dyDescent="0.45"/>
  <cols>
    <col min="3" max="3" width="5.33203125" bestFit="1" customWidth="1"/>
    <col min="4" max="6" width="9.1640625" bestFit="1" customWidth="1" outlineLevel="1"/>
  </cols>
  <sheetData>
    <row r="1" spans="2:6" ht="17.5" thickBot="1" x14ac:dyDescent="0.5"/>
    <row r="2" spans="2:6" x14ac:dyDescent="0.45">
      <c r="B2" s="32" t="s">
        <v>285</v>
      </c>
      <c r="C2" s="33"/>
      <c r="D2" s="39"/>
      <c r="E2" s="39"/>
      <c r="F2" s="39"/>
    </row>
    <row r="3" spans="2:6" collapsed="1" x14ac:dyDescent="0.45">
      <c r="B3" s="31"/>
      <c r="C3" s="31"/>
      <c r="D3" s="40" t="s">
        <v>287</v>
      </c>
      <c r="E3" s="40" t="s">
        <v>282</v>
      </c>
      <c r="F3" s="40" t="s">
        <v>284</v>
      </c>
    </row>
    <row r="4" spans="2:6" ht="64" hidden="1" outlineLevel="1" x14ac:dyDescent="0.45">
      <c r="B4" s="35"/>
      <c r="C4" s="35"/>
      <c r="E4" s="42" t="s">
        <v>283</v>
      </c>
      <c r="F4" s="42" t="s">
        <v>283</v>
      </c>
    </row>
    <row r="5" spans="2:6" x14ac:dyDescent="0.45">
      <c r="B5" s="36" t="s">
        <v>286</v>
      </c>
      <c r="C5" s="37"/>
      <c r="D5" s="34"/>
      <c r="E5" s="34"/>
      <c r="F5" s="34"/>
    </row>
    <row r="6" spans="2:6" outlineLevel="1" x14ac:dyDescent="0.45">
      <c r="B6" s="35"/>
      <c r="C6" s="35" t="s">
        <v>280</v>
      </c>
      <c r="D6" s="29">
        <v>5.5E-2</v>
      </c>
      <c r="E6" s="41">
        <v>5.8000000000000003E-2</v>
      </c>
      <c r="F6" s="41">
        <v>5.1999999999999998E-2</v>
      </c>
    </row>
    <row r="7" spans="2:6" x14ac:dyDescent="0.45">
      <c r="B7" s="36" t="s">
        <v>288</v>
      </c>
      <c r="C7" s="37"/>
      <c r="D7" s="34"/>
      <c r="E7" s="34"/>
      <c r="F7" s="34"/>
    </row>
    <row r="8" spans="2:6" ht="17.5" outlineLevel="1" thickBot="1" x14ac:dyDescent="0.5">
      <c r="B8" s="38"/>
      <c r="C8" s="38" t="s">
        <v>281</v>
      </c>
      <c r="D8" s="30">
        <v>764046.48687129002</v>
      </c>
      <c r="E8" s="30">
        <v>769597.62824588502</v>
      </c>
      <c r="F8" s="30">
        <v>758519.981602657</v>
      </c>
    </row>
    <row r="9" spans="2:6" x14ac:dyDescent="0.45">
      <c r="B9" t="s">
        <v>289</v>
      </c>
    </row>
    <row r="10" spans="2:6" x14ac:dyDescent="0.45">
      <c r="B10" t="s">
        <v>290</v>
      </c>
    </row>
    <row r="11" spans="2:6" x14ac:dyDescent="0.45">
      <c r="B11" t="s">
        <v>291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F3" sqref="F3:G8"/>
    </sheetView>
  </sheetViews>
  <sheetFormatPr defaultRowHeight="17" x14ac:dyDescent="0.45"/>
  <cols>
    <col min="2" max="2" width="10" customWidth="1"/>
    <col min="3" max="3" width="11.83203125" bestFit="1" customWidth="1"/>
    <col min="5" max="5" width="6.33203125" customWidth="1"/>
    <col min="6" max="6" width="4.33203125" customWidth="1"/>
    <col min="7" max="7" width="11.83203125" customWidth="1"/>
  </cols>
  <sheetData>
    <row r="2" spans="2:7" x14ac:dyDescent="0.45">
      <c r="B2" s="1" t="s">
        <v>8</v>
      </c>
      <c r="C2" s="21">
        <v>50000000</v>
      </c>
      <c r="G2" s="10" t="s">
        <v>12</v>
      </c>
    </row>
    <row r="3" spans="2:7" ht="16.5" customHeight="1" x14ac:dyDescent="0.45">
      <c r="B3" s="1" t="s">
        <v>9</v>
      </c>
      <c r="C3" s="20">
        <v>5.5E-2</v>
      </c>
      <c r="G3" s="17">
        <f>C6</f>
        <v>764046.48687128967</v>
      </c>
    </row>
    <row r="4" spans="2:7" x14ac:dyDescent="0.45">
      <c r="B4" s="1" t="s">
        <v>10</v>
      </c>
      <c r="C4" s="1">
        <v>5</v>
      </c>
      <c r="E4" s="46" t="s">
        <v>13</v>
      </c>
      <c r="F4" s="2">
        <v>2</v>
      </c>
      <c r="G4" s="18">
        <f t="dataTable" ref="G4:G8" dt2D="0" dtr="0" r1="C4"/>
        <v>1763826.2463254642</v>
      </c>
    </row>
    <row r="5" spans="2:7" x14ac:dyDescent="0.45">
      <c r="B5" s="1" t="s">
        <v>11</v>
      </c>
      <c r="C5" s="21">
        <v>10000000</v>
      </c>
      <c r="E5" s="46"/>
      <c r="F5" s="2">
        <v>3</v>
      </c>
      <c r="G5" s="18">
        <v>1207836.0721724113</v>
      </c>
    </row>
    <row r="6" spans="2:7" x14ac:dyDescent="0.45">
      <c r="B6" s="1" t="s">
        <v>12</v>
      </c>
      <c r="C6" s="17">
        <f>PMT(C3/12,C4*12,-(C2-C5),,0)</f>
        <v>764046.48687128967</v>
      </c>
      <c r="E6" s="46"/>
      <c r="F6" s="2">
        <v>4</v>
      </c>
      <c r="G6" s="18">
        <v>930259.00908972777</v>
      </c>
    </row>
    <row r="7" spans="2:7" x14ac:dyDescent="0.45">
      <c r="E7" s="46"/>
      <c r="F7" s="2">
        <v>5</v>
      </c>
      <c r="G7" s="18">
        <v>764046.48687128967</v>
      </c>
    </row>
    <row r="8" spans="2:7" x14ac:dyDescent="0.45">
      <c r="E8" s="46"/>
      <c r="F8" s="2">
        <v>6</v>
      </c>
      <c r="G8" s="18">
        <v>653515.48342245363</v>
      </c>
    </row>
  </sheetData>
  <scenarios current="0" sqref="C6">
    <scenario name="이율증가" locked="1" count="1" user="seoun" comment="만든 사람 seoun 날짜 2025-09-19">
      <inputCells r="C3" val="0.058" numFmtId="10"/>
    </scenario>
    <scenario name="이율감소" locked="1" count="1" user="seoun" comment="만든 사람 seoun 날짜 2025-09-19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tabSelected="1" workbookViewId="0">
      <selection activeCell="H6" sqref="H6"/>
    </sheetView>
  </sheetViews>
  <sheetFormatPr defaultRowHeight="17" x14ac:dyDescent="0.45"/>
  <cols>
    <col min="1" max="1" width="2.25" customWidth="1"/>
    <col min="2" max="2" width="13.83203125" customWidth="1"/>
    <col min="3" max="3" width="17" customWidth="1"/>
    <col min="4" max="4" width="2.83203125" customWidth="1"/>
    <col min="5" max="5" width="11.5" customWidth="1"/>
  </cols>
  <sheetData>
    <row r="2" spans="2:3" x14ac:dyDescent="0.45">
      <c r="B2" s="9" t="s">
        <v>7</v>
      </c>
      <c r="C2" s="9" t="s">
        <v>14</v>
      </c>
    </row>
    <row r="3" spans="2:3" x14ac:dyDescent="0.45">
      <c r="B3" s="1" t="s">
        <v>228</v>
      </c>
      <c r="C3" s="43">
        <v>0.4</v>
      </c>
    </row>
    <row r="4" spans="2:3" x14ac:dyDescent="0.45">
      <c r="B4" s="1" t="s">
        <v>229</v>
      </c>
      <c r="C4" s="43">
        <v>0.2</v>
      </c>
    </row>
    <row r="5" spans="2:3" x14ac:dyDescent="0.45">
      <c r="B5" s="1" t="s">
        <v>230</v>
      </c>
      <c r="C5" s="43">
        <v>-0.18</v>
      </c>
    </row>
    <row r="6" spans="2:3" x14ac:dyDescent="0.45">
      <c r="B6" s="1" t="s">
        <v>231</v>
      </c>
      <c r="C6" s="43">
        <v>-0.46</v>
      </c>
    </row>
    <row r="7" spans="2:3" x14ac:dyDescent="0.45">
      <c r="B7" s="1" t="s">
        <v>232</v>
      </c>
      <c r="C7" s="43">
        <v>-0.21</v>
      </c>
    </row>
    <row r="8" spans="2:3" x14ac:dyDescent="0.45">
      <c r="B8" s="1" t="s">
        <v>233</v>
      </c>
      <c r="C8" s="43">
        <v>0.08</v>
      </c>
    </row>
    <row r="9" spans="2:3" x14ac:dyDescent="0.45">
      <c r="B9" s="1" t="s">
        <v>234</v>
      </c>
      <c r="C9" s="43">
        <v>0.2</v>
      </c>
    </row>
    <row r="10" spans="2:3" x14ac:dyDescent="0.45">
      <c r="B10" s="1" t="s">
        <v>235</v>
      </c>
      <c r="C10" s="43">
        <v>7.0000000000000007E-2</v>
      </c>
    </row>
    <row r="11" spans="2:3" x14ac:dyDescent="0.45">
      <c r="B11" s="1" t="s">
        <v>236</v>
      </c>
      <c r="C11" s="43">
        <v>0.17</v>
      </c>
    </row>
    <row r="12" spans="2:3" x14ac:dyDescent="0.45">
      <c r="B12" s="1" t="s">
        <v>237</v>
      </c>
      <c r="C12" s="43">
        <v>0.75</v>
      </c>
    </row>
    <row r="13" spans="2:3" x14ac:dyDescent="0.45">
      <c r="B13" s="1" t="s">
        <v>238</v>
      </c>
      <c r="C13" s="43">
        <v>0.3</v>
      </c>
    </row>
    <row r="14" spans="2:3" x14ac:dyDescent="0.45">
      <c r="B14" s="1" t="s">
        <v>239</v>
      </c>
      <c r="C14" s="43">
        <v>0.01</v>
      </c>
    </row>
    <row r="15" spans="2:3" x14ac:dyDescent="0.45">
      <c r="B15" s="1" t="s">
        <v>240</v>
      </c>
      <c r="C15" s="43">
        <v>0.23</v>
      </c>
    </row>
    <row r="16" spans="2:3" x14ac:dyDescent="0.45">
      <c r="B16" s="1" t="s">
        <v>241</v>
      </c>
      <c r="C16" s="43">
        <v>0.47</v>
      </c>
    </row>
    <row r="17" spans="2:3" x14ac:dyDescent="0.45">
      <c r="B17" s="1" t="s">
        <v>242</v>
      </c>
      <c r="C17" s="43">
        <v>7.0000000000000007E-2</v>
      </c>
    </row>
    <row r="18" spans="2:3" x14ac:dyDescent="0.45">
      <c r="B18" s="1" t="s">
        <v>243</v>
      </c>
      <c r="C18" s="43">
        <v>-0.6</v>
      </c>
    </row>
    <row r="19" spans="2:3" x14ac:dyDescent="0.45">
      <c r="B19" s="1" t="s">
        <v>244</v>
      </c>
      <c r="C19" s="43">
        <v>-0.3</v>
      </c>
    </row>
    <row r="20" spans="2:3" x14ac:dyDescent="0.45">
      <c r="B20" s="1" t="s">
        <v>245</v>
      </c>
      <c r="C20" s="43">
        <v>0.05</v>
      </c>
    </row>
    <row r="21" spans="2:3" x14ac:dyDescent="0.45">
      <c r="B21" s="1" t="s">
        <v>246</v>
      </c>
      <c r="C21" s="43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1</xdr:row>
                    <xdr:rowOff>25400</xdr:rowOff>
                  </from>
                  <to>
                    <xdr:col>4</xdr:col>
                    <xdr:colOff>863600</xdr:colOff>
                    <xdr:row>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12700</xdr:colOff>
                    <xdr:row>4</xdr:row>
                    <xdr:rowOff>19050</xdr:rowOff>
                  </from>
                  <to>
                    <xdr:col>4</xdr:col>
                    <xdr:colOff>863600</xdr:colOff>
                    <xdr:row>5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workbookViewId="0">
      <selection activeCell="M15" sqref="M15:M16"/>
    </sheetView>
  </sheetViews>
  <sheetFormatPr defaultRowHeight="17" x14ac:dyDescent="0.45"/>
  <cols>
    <col min="1" max="1" width="1.58203125" customWidth="1"/>
    <col min="2" max="2" width="9.33203125" customWidth="1"/>
  </cols>
  <sheetData>
    <row r="2" spans="2:8" x14ac:dyDescent="0.45">
      <c r="B2" t="s">
        <v>259</v>
      </c>
    </row>
    <row r="3" spans="2:8" x14ac:dyDescent="0.45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45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45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45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45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45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workbookViewId="0">
      <selection activeCell="K20" sqref="K20"/>
    </sheetView>
  </sheetViews>
  <sheetFormatPr defaultRowHeight="17" x14ac:dyDescent="0.45"/>
  <cols>
    <col min="1" max="1" width="3.33203125" customWidth="1"/>
    <col min="3" max="3" width="13.33203125" customWidth="1"/>
    <col min="4" max="4" width="14.08203125" customWidth="1"/>
    <col min="5" max="5" width="11.08203125" customWidth="1"/>
    <col min="7" max="7" width="11.33203125" customWidth="1"/>
    <col min="9" max="9" width="2.5" customWidth="1"/>
  </cols>
  <sheetData>
    <row r="3" spans="2:11" x14ac:dyDescent="0.45">
      <c r="B3" t="s">
        <v>26</v>
      </c>
      <c r="J3" t="s">
        <v>27</v>
      </c>
    </row>
    <row r="4" spans="2:11" x14ac:dyDescent="0.45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45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 x14ac:dyDescent="0.45">
      <c r="B6" s="2"/>
      <c r="C6" s="2"/>
      <c r="D6" s="22"/>
      <c r="E6" s="1"/>
      <c r="F6" s="2"/>
      <c r="G6" s="1"/>
      <c r="H6" s="1"/>
      <c r="J6" s="1" t="s">
        <v>248</v>
      </c>
      <c r="K6" s="19">
        <v>75000</v>
      </c>
    </row>
    <row r="7" spans="2:11" x14ac:dyDescent="0.45">
      <c r="B7" s="2"/>
      <c r="C7" s="2"/>
      <c r="D7" s="1"/>
      <c r="E7" s="1"/>
      <c r="F7" s="2"/>
      <c r="G7" s="1"/>
      <c r="H7" s="1"/>
      <c r="J7" s="1" t="s">
        <v>249</v>
      </c>
      <c r="K7" s="19">
        <v>58000</v>
      </c>
    </row>
    <row r="8" spans="2:11" x14ac:dyDescent="0.45">
      <c r="B8" s="2"/>
      <c r="C8" s="2"/>
      <c r="D8" s="1"/>
      <c r="E8" s="1"/>
      <c r="F8" s="2"/>
      <c r="G8" s="1"/>
      <c r="H8" s="1"/>
      <c r="J8" s="1" t="s">
        <v>250</v>
      </c>
      <c r="K8" s="19">
        <v>58000</v>
      </c>
    </row>
    <row r="9" spans="2:11" x14ac:dyDescent="0.45">
      <c r="B9" s="2"/>
      <c r="C9" s="2"/>
      <c r="D9" s="1"/>
      <c r="E9" s="1"/>
      <c r="F9" s="2"/>
      <c r="G9" s="1"/>
      <c r="H9" s="1"/>
      <c r="J9" s="1" t="s">
        <v>251</v>
      </c>
      <c r="K9" s="19">
        <v>75000</v>
      </c>
    </row>
    <row r="10" spans="2:11" x14ac:dyDescent="0.45">
      <c r="B10" s="1"/>
      <c r="C10" s="1"/>
      <c r="D10" s="1"/>
      <c r="E10" s="1"/>
      <c r="F10" s="2"/>
      <c r="G10" s="1"/>
      <c r="H10" s="1"/>
      <c r="J10" s="1" t="s">
        <v>252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774700</xdr:colOff>
                <xdr:row>0</xdr:row>
                <xdr:rowOff>76200</xdr:rowOff>
              </from>
              <to>
                <xdr:col>4</xdr:col>
                <xdr:colOff>19050</xdr:colOff>
                <xdr:row>2</xdr:row>
                <xdr:rowOff>0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seoung545@outlook.kr</cp:lastModifiedBy>
  <cp:lastPrinted>2025-06-02T08:40:00Z</cp:lastPrinted>
  <dcterms:created xsi:type="dcterms:W3CDTF">2025-01-23T06:42:19Z</dcterms:created>
  <dcterms:modified xsi:type="dcterms:W3CDTF">2025-09-18T16:16:43Z</dcterms:modified>
</cp:coreProperties>
</file>