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 codeName="{899C9086-67A9-5B14-2C2D-5A8001700F7D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Choi Woo Seok\Desktop\"/>
    </mc:Choice>
  </mc:AlternateContent>
  <xr:revisionPtr revIDLastSave="0" documentId="13_ncr:1_{7E9A78B3-32E3-4653-AAAB-D2705A4E0C5D}" xr6:coauthVersionLast="47" xr6:coauthVersionMax="47" xr10:uidLastSave="{00000000-0000-0000-0000-000000000000}"/>
  <bookViews>
    <workbookView xWindow="0" yWindow="0" windowWidth="12800" windowHeight="15400" firstSheet="3" activeTab="5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3" l="1" a="1"/>
  <c r="H37" i="3" s="1"/>
  <c r="I37" i="3" a="1"/>
  <c r="I37" i="3" s="1"/>
  <c r="J37" i="3" a="1"/>
  <c r="J37" i="3" s="1"/>
  <c r="H38" i="3" a="1"/>
  <c r="H38" i="3" s="1"/>
  <c r="I38" i="3" a="1"/>
  <c r="I38" i="3" s="1"/>
  <c r="J38" i="3" a="1"/>
  <c r="J38" i="3" s="1"/>
  <c r="H39" i="3" a="1"/>
  <c r="H39" i="3" s="1"/>
  <c r="I39" i="3" a="1"/>
  <c r="I39" i="3" s="1"/>
  <c r="J39" i="3" a="1"/>
  <c r="J39" i="3" s="1"/>
  <c r="I36" i="3" a="1"/>
  <c r="I36" i="3" s="1"/>
  <c r="J36" i="3" a="1"/>
  <c r="J36" i="3" s="1"/>
  <c r="H36" i="3" a="1"/>
  <c r="H36" i="3" s="1"/>
  <c r="D7" i="1"/>
  <c r="C44" i="3" a="1"/>
  <c r="C44" i="3" s="1"/>
  <c r="D44" i="3" a="1"/>
  <c r="D44" i="3" s="1"/>
  <c r="E44" i="3" a="1"/>
  <c r="E44" i="3"/>
  <c r="C45" i="3" a="1"/>
  <c r="C45" i="3" s="1"/>
  <c r="D45" i="3" a="1"/>
  <c r="D45" i="3" s="1"/>
  <c r="E45" i="3" a="1"/>
  <c r="E45" i="3" s="1"/>
  <c r="C46" i="3" a="1"/>
  <c r="C46" i="3"/>
  <c r="D46" i="3" a="1"/>
  <c r="D46" i="3" s="1"/>
  <c r="E46" i="3" a="1"/>
  <c r="E46" i="3" s="1"/>
  <c r="B45" i="3" a="1"/>
  <c r="B45" i="3" s="1"/>
  <c r="B46" i="3" a="1"/>
  <c r="B46" i="3" s="1"/>
  <c r="B44" i="3" a="1"/>
  <c r="B4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A35" i="4"/>
  <c r="B5" i="1"/>
  <c r="I32" i="3" a="1"/>
  <c r="I24" i="3" a="1"/>
  <c r="I27" i="3" a="1"/>
  <c r="I13" i="3" a="1"/>
  <c r="I31" i="3" a="1"/>
  <c r="I12" i="3" a="1"/>
  <c r="I5" i="3" a="1"/>
  <c r="I3" i="3" a="1"/>
  <c r="I21" i="3" a="1"/>
  <c r="I25" i="3" a="1"/>
  <c r="I4" i="3" a="1"/>
  <c r="I17" i="3" a="1"/>
  <c r="I29" i="3" a="1"/>
  <c r="I14" i="3" a="1"/>
  <c r="I6" i="3" a="1"/>
  <c r="I7" i="3" a="1"/>
  <c r="I16" i="3" a="1"/>
  <c r="I15" i="3" a="1"/>
  <c r="I26" i="3" a="1"/>
  <c r="I23" i="3" a="1"/>
  <c r="I22" i="3" a="1"/>
  <c r="I10" i="3" a="1"/>
  <c r="I11" i="3" a="1"/>
  <c r="I28" i="3" a="1"/>
  <c r="I18" i="3" a="1"/>
  <c r="I19" i="3" a="1"/>
  <c r="I20" i="3" a="1"/>
  <c r="I30" i="3" a="1"/>
  <c r="I9" i="3" a="1"/>
  <c r="I8" i="3" a="1"/>
  <c r="I3" i="3" l="1"/>
  <c r="I29" i="3"/>
  <c r="I17" i="3"/>
  <c r="I9" i="3"/>
  <c r="I28" i="3"/>
  <c r="I16" i="3"/>
  <c r="I4" i="3"/>
  <c r="I31" i="3"/>
  <c r="I27" i="3"/>
  <c r="I23" i="3"/>
  <c r="I19" i="3"/>
  <c r="I15" i="3"/>
  <c r="I11" i="3"/>
  <c r="I7" i="3"/>
  <c r="I25" i="3"/>
  <c r="I13" i="3"/>
  <c r="I24" i="3"/>
  <c r="I12" i="3"/>
  <c r="I26" i="3"/>
  <c r="I18" i="3"/>
  <c r="I10" i="3"/>
  <c r="I6" i="3"/>
  <c r="I21" i="3"/>
  <c r="I5" i="3"/>
  <c r="I32" i="3"/>
  <c r="I20" i="3"/>
  <c r="I8" i="3"/>
  <c r="I30" i="3"/>
  <c r="I22" i="3"/>
  <c r="I14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31FB0F-E431-41FD-8060-2DC7E444BB08}" sourceFile="C:\길벗컴활1급총정리\기출\01회\대출관리.accdb" keepAlive="1" name="대출관리" type="5" refreshedVersion="8" background="1">
    <dbPr connection="Provider=Microsoft.ACE.OLEDB.12.0;User ID=Admin;Data Source=C:\길벗컴활1급총정리\기출\01회\대출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출정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<sst xmlns="http://schemas.openxmlformats.org/spreadsheetml/2006/main" count="348" uniqueCount="218">
  <si>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</si>
  <si>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</si>
  <si>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</si>
  <si>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</si>
  <si>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</si>
  <si>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</si>
  <si>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</si>
  <si>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</si>
  <si>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</si>
  <si>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</si>
  <si>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</si>
  <si>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</si>
  <si>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</si>
  <si>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</si>
  <si>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</si>
  <si>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</si>
  <si>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</si>
  <si>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</si>
  <si>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</si>
  <si>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</si>
  <si>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</si>
  <si>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</si>
  <si>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</si>
  <si>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</si>
  <si>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</si>
  <si>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</si>
  <si>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</si>
  <si>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</si>
  <si>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</si>
  <si>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</si>
  <si>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</si>
  <si>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</si>
  <si>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</si>
  <si>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</si>
  <si>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</si>
  <si>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</si>
  <si>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</si>
  <si>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</si>
  <si>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</si>
  <si>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</si>
  <si>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</si>
  <si>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</si>
  <si>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</si>
  <si>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</si>
  <si>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</si>
  <si>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</si>
  <si>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</si>
  <si>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</si>
  <si>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</si>
  <si>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</si>
  <si>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</si>
  <si>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</si>
  <si>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</si>
  <si>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</si>
  <si>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</si>
  <si>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</si>
  <si>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</si>
  <si>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</si>
  <si>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</si>
  <si>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</si>
  <si>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</si>
  <si>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</si>
  <si>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</si>
  <si>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</si>
  <si>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</si>
  <si>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</si>
  <si>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</si>
  <si>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</si>
  <si>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</si>
  <si>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</si>
  <si>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</si>
  <si>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</si>
  <si>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</si>
  <si>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</si>
  <si>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</si>
  <si>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</si>
  <si>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</si>
  <si>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</si>
  <si>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</si>
  <si>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</si>
  <si>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</si>
  <si>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</si>
  <si>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</si>
  <si>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</si>
  <si>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</si>
  <si>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</si>
  <si>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</si>
  <si>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</si>
  <si>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</si>
  <si>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</si>
  <si>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</si>
  <si>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</si>
  <si>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</si>
  <si>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</si>
  <si>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</si>
  <si>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</si>
  <si>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</si>
  <si>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</si>
  <si>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</si>
  <si>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</si>
  <si>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</si>
  <si>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</si>
  <si>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</si>
  <si>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</si>
  <si>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</si>
  <si>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</si>
  <si>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</si>
  <si>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</si>
  <si>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</si>
  <si>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</si>
  <si>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</si>
  <si>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</si>
  <si>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</si>
  <si>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</si>
  <si>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</si>
  <si>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</si>
  <si>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</si>
  <si>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</si>
  <si>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</si>
  <si>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</si>
  <si>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</si>
  <si>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</si>
  <si>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</si>
  <si>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</si>
  <si>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</si>
  <si>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</si>
  <si>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</si>
  <si>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</si>
  <si>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</si>
  <si>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</si>
  <si>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</si>
  <si>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</si>
  <si>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</si>
  <si>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</si>
  <si>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</si>
  <si>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</si>
  <si>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</si>
  <si>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</si>
  <si>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</si>
  <si>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</si>
  <si>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</si>
  <si>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</si>
  <si>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</si>
  <si>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</si>
  <si>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</si>
  <si>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</si>
  <si>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</si>
  <si>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</si>
  <si>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</si>
  <si>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</si>
  <si>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</si>
  <si>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</si>
  <si>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</si>
  <si>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</si>
  <si>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</si>
  <si>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</si>
  <si>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</si>
  <si>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</si>
  <si>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</si>
  <si>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</si>
  <si>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</si>
  <si>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</si>
  <si>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</si>
  <si>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</si>
  <si>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</si>
  <si>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</si>
  <si>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</si>
  <si>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</si>
  <si>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</si>
  <si>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</si>
  <si>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</si>
  <si>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</si>
  <si>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</si>
  <si>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</si>
  <si>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</si>
  <si>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</si>
  <si>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</si>
  <si>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</si>
  <si>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</si>
  <si>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</si>
  <si>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</si>
  <si>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</si>
  <si>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</si>
  <si>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</si>
  <si>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</si>
  <si>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</si>
  <si>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</si>
  <si>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</si>
  <si>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</si>
  <si>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</si>
  <si>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</si>
  <si>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</si>
  <si>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</si>
  <si>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</si>
  <si>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</si>
  <si>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</si>
  <si>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</si>
  <si>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</si>
  <si>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</si>
  <si>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</si>
  <si>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</si>
  <si>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</si>
  <si>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</si>
  <si>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</si>
  <si>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대출수수료 = 기본수수료 + 고객등급 및 대출액별 수수료</t>
    <phoneticPr fontId="1" type="noConversion"/>
  </si>
  <si>
    <t>고객번호와 대출일을 이용해 대출년도와 지역별 대출건수를 계산</t>
    <phoneticPr fontId="1" type="noConversion"/>
  </si>
  <si>
    <t>열 행 $달러 참조 그대로 외우면 될듯</t>
    <phoneticPr fontId="1" type="noConversion"/>
  </si>
  <si>
    <t>개수 : 대출지점</t>
  </si>
  <si>
    <t>기간</t>
  </si>
  <si>
    <t>1-12</t>
  </si>
  <si>
    <t>13-24</t>
  </si>
  <si>
    <t>25-36</t>
  </si>
  <si>
    <t>37-48</t>
  </si>
  <si>
    <t>49-60</t>
  </si>
  <si>
    <t>평균 : 대출금액</t>
  </si>
  <si>
    <t>값</t>
  </si>
  <si>
    <t>전체 평균 : 대출금액</t>
  </si>
  <si>
    <t>전체 개수 : 대출지점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</si>
</sst>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  <c:max val="90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</xdr:row>
      <xdr:rowOff>0</xdr:rowOff>
    </xdr:from>
    <xdr:to>
      <xdr:col>9</xdr:col>
      <xdr:colOff>6350</xdr:colOff>
      <xdr:row>2</xdr:row>
      <xdr:rowOff>196850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BC1A7E6B-4FDA-ECAE-34E2-F191853C8819}"/>
            </a:ext>
          </a:extLst>
        </xdr:cNvPr>
        <xdr:cNvSpPr/>
      </xdr:nvSpPr>
      <xdr:spPr>
        <a:xfrm>
          <a:off x="5537200" y="215900"/>
          <a:ext cx="850900" cy="4127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8</xdr:col>
      <xdr:colOff>6350</xdr:colOff>
      <xdr:row>4</xdr:row>
      <xdr:rowOff>0</xdr:rowOff>
    </xdr:from>
    <xdr:to>
      <xdr:col>9</xdr:col>
      <xdr:colOff>6350</xdr:colOff>
      <xdr:row>5</xdr:row>
      <xdr:rowOff>196850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6D717EC-3CE6-C0F5-EE7B-2EA09CCAFA6E}"/>
            </a:ext>
          </a:extLst>
        </xdr:cNvPr>
        <xdr:cNvSpPr/>
      </xdr:nvSpPr>
      <xdr:spPr>
        <a:xfrm>
          <a:off x="5524500" y="863600"/>
          <a:ext cx="863600" cy="4127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508000</xdr:colOff>
          <xdr:row>0</xdr:row>
          <xdr:rowOff>107950</xdr:rowOff>
        </xdr:from>
        <xdr:to>
          <xdr:col>5</xdr:col>
          <xdr:colOff>101600</xdr:colOff>
          <xdr:row>2</xdr:row>
          <xdr:rowOff>50800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oi Woo Seok" refreshedDate="45755.824961342594" backgroundQuery="1" createdVersion="8" refreshedVersion="8" minRefreshableVersion="3" recordCount="30" xr:uid="{D3A509A5-603A-4E90-9832-1E7FAFD22352}">
  <cacheSource type="external" connectionId="1"/>
  <cacheFields count="9">
    <cacheField name="대출번호" numFmtId="0">
      <sharedItems count="30">
        <s v="M04-08"/>
        <s v="M01-23"/>
        <s v="M02-12"/>
        <s v="Y02-26"/>
        <s v="M01-27"/>
        <s v="M03-37"/>
        <s v="K02-59"/>
        <s v="Y03-08"/>
        <s v="M02-14"/>
        <s v="Y01-07"/>
        <s v="K04-02"/>
        <s v="J03-26"/>
        <s v="K03-05"/>
        <s v="M01-37"/>
        <s v="K01-02"/>
        <s v="Y04-48"/>
        <s v="Y02-67"/>
        <s v="J02-38"/>
        <s v="K01-38"/>
        <s v="J02-01"/>
        <s v="M01-64"/>
        <s v="Y04-15"/>
        <s v="K02-28"/>
        <s v="J04-26"/>
        <s v="K03-52"/>
        <s v="Y03-88"/>
        <s v="J04-31"/>
        <s v="M02-06"/>
        <s v="K04-35"/>
        <s v="J01-42"/>
      </sharedItems>
    </cacheField>
    <cacheField name="성명" numFmtId="0">
      <sharedItems count="30">
        <s v="김진석"/>
        <s v="구준식"/>
        <s v="이진태"/>
        <s v="이재철"/>
        <s v="박세희"/>
        <s v="박순영"/>
        <s v="이성재"/>
        <s v="설진구"/>
        <s v="이영민"/>
        <s v="도희철"/>
        <s v="우진우"/>
        <s v="민애라"/>
        <s v="민승렬"/>
        <s v="최만용"/>
        <s v="오태열"/>
        <s v="장우석"/>
        <s v="형연주"/>
        <s v="이민주"/>
        <s v="정대식"/>
        <s v="김춘복"/>
        <s v="이영진"/>
        <s v="진영태"/>
        <s v="임현석"/>
        <s v="남지철"/>
        <s v="국선재"/>
        <s v="김상진"/>
        <s v="민인희"/>
        <s v="최철식"/>
        <s v="박철형"/>
        <s v="성철수"/>
      </sharedItems>
    </cacheField>
    <cacheField name="주민등록번호" numFmtId="0">
      <sharedItems count="30">
        <s v="710618-1061918"/>
        <s v="680909-1833529"/>
        <s v="580217-1584916"/>
        <s v="701125-1178421"/>
        <s v="570519-2027689"/>
        <s v="591129-2174812"/>
        <s v="630517-1848916"/>
        <s v="530925-1026711"/>
        <s v="670418-1154378"/>
        <s v="680722-1104775"/>
        <s v="720819-2177410"/>
        <s v="700215-2245773"/>
        <s v="630225-1462892"/>
        <s v="721105-1471885"/>
        <s v="531227-1344216"/>
        <s v="792817-1992418"/>
        <s v="730205-2848619"/>
        <s v="600629-2005884"/>
        <s v="640828-1189775"/>
        <s v="711211-1038429"/>
        <s v="650719-1288776"/>
        <s v="700412-1877519"/>
        <s v="650903-1848697"/>
        <s v="581105-1067449"/>
        <s v="620728-1048731"/>
        <s v="670214-1397503"/>
        <s v="681205-2027817"/>
        <s v="700710-1179826"/>
        <s v="630714-2177475"/>
        <s v="730906-1025428"/>
      </sharedItems>
    </cacheField>
    <cacheField name="주소" numFmtId="0">
      <sharedItems count="26">
        <s v="대전시 유성구 온천동"/>
        <s v="서울시 종로구 팔판동"/>
        <s v="경기도 안양시 동안구"/>
        <s v="서울시 서대문구 역촌동"/>
        <s v="부산시 중구 대창동"/>
        <s v="경기도 부천시 원미구"/>
        <s v="경기도 시흥시 은행동"/>
        <s v="서울시 강남구 역삼동"/>
        <s v="대전시 유성구 어은동"/>
        <s v="부산시 동구 범일동"/>
        <s v="부산시 부산진구 동평동"/>
        <s v="서울시 중구 필동"/>
        <s v="서울시 양천구 목동"/>
        <s v="대전시 서구 둔산동"/>
        <s v="경기도 수원시 장안구"/>
        <s v="경기도 성남시 분당구"/>
        <s v="서울시 송파구 문정동"/>
        <s v="경기도 수원시 권선구"/>
        <s v="서울시 영등포구 영등포동"/>
        <s v="충남 천안시 불당동"/>
        <s v="대전시 대덕구 법동"/>
        <s v="부산시 서구 서대신동"/>
        <s v="부산시 남구 문현동"/>
        <s v="대전시 동구 판암동"/>
        <s v="경기도 안양시 만안구"/>
        <s v="서울시 종로구 무교동"/>
      </sharedItems>
    </cacheField>
    <cacheField name="대출지점" numFmtId="0">
      <sharedItems count="4">
        <s v="충청"/>
        <s v="서울"/>
        <s v="경기"/>
        <s v="부산"/>
      </sharedItems>
    </cacheField>
    <cacheField name="대출일" numFmtId="0">
      <sharedItems containsSemiMixedTypes="0" containsNonDate="0" containsDate="1" containsString="0" minDate="2019-07-20T00:00:00" maxDate="2022-12-16T00:00:00" count="30">
        <d v="2022-12-15T00:00:00"/>
        <d v="2022-06-12T00:00:00"/>
        <d v="2022-11-27T00:00:00"/>
        <d v="2022-10-24T00:00:00"/>
        <d v="2021-08-17T00:00:00"/>
        <d v="2022-12-09T00:00:00"/>
        <d v="2022-02-13T00:00:00"/>
        <d v="2021-06-12T00:00:00"/>
        <d v="2021-03-25T00:00:00"/>
        <d v="2021-06-24T00:00:00"/>
        <d v="2022-06-07T00:00:00"/>
        <d v="2021-12-18T00:00:00"/>
        <d v="2021-10-09T00:00:00"/>
        <d v="2020-05-17T00:00:00"/>
        <d v="2022-09-02T00:00:00"/>
        <d v="2021-08-31T00:00:00"/>
        <d v="2020-08-21T00:00:00"/>
        <d v="2022-01-20T00:00:00"/>
        <d v="2022-05-14T00:00:00"/>
        <d v="2021-03-22T00:00:00"/>
        <d v="2022-09-12T00:00:00"/>
        <d v="2021-05-18T00:00:00"/>
        <d v="2022-06-24T00:00:00"/>
        <d v="2019-07-20T00:00:00"/>
        <d v="2021-08-03T00:00:00"/>
        <d v="2022-05-26T00:00:00"/>
        <d v="2022-12-03T00:00:00"/>
        <d v="2020-08-16T00:00:00"/>
        <d v="2022-05-01T00:00:00"/>
        <d v="2021-12-09T00:00:00"/>
      </sharedItems>
    </cacheField>
    <cacheField name="대출종류" numFmtId="0">
      <sharedItems count="4">
        <s v="무보증신용대출"/>
        <s v="예부적금담보대출"/>
        <s v="국민주택기금대출"/>
        <s v="주택자금대출"/>
      </sharedItems>
    </cacheField>
    <cacheField name="대출금액" numFmtId="0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기간" numFmtId="0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8">
        <rangePr autoStart="0" autoEnd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</r>
  <r>
    <x v="1"/>
    <x v="1"/>
    <x v="1"/>
    <x v="1"/>
    <x v="1"/>
    <x v="1"/>
    <x v="0"/>
    <x v="0"/>
    <x v="1"/>
  </r>
  <r>
    <x v="2"/>
    <x v="2"/>
    <x v="2"/>
    <x v="2"/>
    <x v="2"/>
    <x v="2"/>
    <x v="0"/>
    <x v="1"/>
    <x v="2"/>
  </r>
  <r>
    <x v="3"/>
    <x v="3"/>
    <x v="3"/>
    <x v="2"/>
    <x v="2"/>
    <x v="3"/>
    <x v="1"/>
    <x v="2"/>
    <x v="3"/>
  </r>
  <r>
    <x v="4"/>
    <x v="4"/>
    <x v="4"/>
    <x v="3"/>
    <x v="1"/>
    <x v="4"/>
    <x v="0"/>
    <x v="3"/>
    <x v="1"/>
  </r>
  <r>
    <x v="5"/>
    <x v="5"/>
    <x v="5"/>
    <x v="4"/>
    <x v="3"/>
    <x v="5"/>
    <x v="0"/>
    <x v="4"/>
    <x v="4"/>
  </r>
  <r>
    <x v="6"/>
    <x v="6"/>
    <x v="6"/>
    <x v="5"/>
    <x v="2"/>
    <x v="6"/>
    <x v="2"/>
    <x v="5"/>
    <x v="1"/>
  </r>
  <r>
    <x v="7"/>
    <x v="7"/>
    <x v="7"/>
    <x v="4"/>
    <x v="3"/>
    <x v="7"/>
    <x v="1"/>
    <x v="6"/>
    <x v="5"/>
  </r>
  <r>
    <x v="8"/>
    <x v="8"/>
    <x v="8"/>
    <x v="6"/>
    <x v="2"/>
    <x v="8"/>
    <x v="0"/>
    <x v="0"/>
    <x v="1"/>
  </r>
  <r>
    <x v="9"/>
    <x v="9"/>
    <x v="9"/>
    <x v="7"/>
    <x v="1"/>
    <x v="9"/>
    <x v="1"/>
    <x v="1"/>
    <x v="4"/>
  </r>
  <r>
    <x v="10"/>
    <x v="10"/>
    <x v="10"/>
    <x v="8"/>
    <x v="0"/>
    <x v="10"/>
    <x v="2"/>
    <x v="0"/>
    <x v="1"/>
  </r>
  <r>
    <x v="11"/>
    <x v="11"/>
    <x v="11"/>
    <x v="9"/>
    <x v="3"/>
    <x v="11"/>
    <x v="3"/>
    <x v="7"/>
    <x v="5"/>
  </r>
  <r>
    <x v="12"/>
    <x v="12"/>
    <x v="12"/>
    <x v="10"/>
    <x v="3"/>
    <x v="12"/>
    <x v="2"/>
    <x v="8"/>
    <x v="5"/>
  </r>
  <r>
    <x v="13"/>
    <x v="13"/>
    <x v="13"/>
    <x v="11"/>
    <x v="1"/>
    <x v="13"/>
    <x v="0"/>
    <x v="0"/>
    <x v="4"/>
  </r>
  <r>
    <x v="14"/>
    <x v="14"/>
    <x v="14"/>
    <x v="12"/>
    <x v="1"/>
    <x v="14"/>
    <x v="2"/>
    <x v="5"/>
    <x v="2"/>
  </r>
  <r>
    <x v="15"/>
    <x v="15"/>
    <x v="15"/>
    <x v="13"/>
    <x v="0"/>
    <x v="15"/>
    <x v="1"/>
    <x v="1"/>
    <x v="4"/>
  </r>
  <r>
    <x v="16"/>
    <x v="16"/>
    <x v="16"/>
    <x v="14"/>
    <x v="2"/>
    <x v="16"/>
    <x v="1"/>
    <x v="9"/>
    <x v="6"/>
  </r>
  <r>
    <x v="17"/>
    <x v="17"/>
    <x v="17"/>
    <x v="15"/>
    <x v="2"/>
    <x v="17"/>
    <x v="3"/>
    <x v="10"/>
    <x v="6"/>
  </r>
  <r>
    <x v="18"/>
    <x v="18"/>
    <x v="18"/>
    <x v="16"/>
    <x v="1"/>
    <x v="18"/>
    <x v="2"/>
    <x v="0"/>
    <x v="0"/>
  </r>
  <r>
    <x v="19"/>
    <x v="19"/>
    <x v="19"/>
    <x v="17"/>
    <x v="2"/>
    <x v="19"/>
    <x v="3"/>
    <x v="8"/>
    <x v="5"/>
  </r>
  <r>
    <x v="20"/>
    <x v="20"/>
    <x v="20"/>
    <x v="18"/>
    <x v="1"/>
    <x v="20"/>
    <x v="0"/>
    <x v="1"/>
    <x v="2"/>
  </r>
  <r>
    <x v="21"/>
    <x v="21"/>
    <x v="21"/>
    <x v="19"/>
    <x v="0"/>
    <x v="21"/>
    <x v="1"/>
    <x v="1"/>
    <x v="4"/>
  </r>
  <r>
    <x v="22"/>
    <x v="22"/>
    <x v="22"/>
    <x v="14"/>
    <x v="2"/>
    <x v="22"/>
    <x v="2"/>
    <x v="4"/>
    <x v="1"/>
  </r>
  <r>
    <x v="23"/>
    <x v="23"/>
    <x v="23"/>
    <x v="20"/>
    <x v="0"/>
    <x v="23"/>
    <x v="3"/>
    <x v="8"/>
    <x v="5"/>
  </r>
  <r>
    <x v="24"/>
    <x v="24"/>
    <x v="24"/>
    <x v="21"/>
    <x v="3"/>
    <x v="24"/>
    <x v="2"/>
    <x v="11"/>
    <x v="2"/>
  </r>
  <r>
    <x v="25"/>
    <x v="25"/>
    <x v="25"/>
    <x v="22"/>
    <x v="3"/>
    <x v="25"/>
    <x v="1"/>
    <x v="12"/>
    <x v="6"/>
  </r>
  <r>
    <x v="26"/>
    <x v="26"/>
    <x v="26"/>
    <x v="23"/>
    <x v="0"/>
    <x v="26"/>
    <x v="3"/>
    <x v="13"/>
    <x v="2"/>
  </r>
  <r>
    <x v="27"/>
    <x v="27"/>
    <x v="27"/>
    <x v="24"/>
    <x v="2"/>
    <x v="27"/>
    <x v="0"/>
    <x v="6"/>
    <x v="4"/>
  </r>
  <r>
    <x v="28"/>
    <x v="28"/>
    <x v="28"/>
    <x v="13"/>
    <x v="0"/>
    <x v="28"/>
    <x v="2"/>
    <x v="0"/>
    <x v="2"/>
  </r>
  <r>
    <x v="29"/>
    <x v="29"/>
    <x v="29"/>
    <x v="25"/>
    <x v="1"/>
    <x v="29"/>
    <x v="3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488472-0916-4B1F-AD74-A796064A5800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9"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>
      <items count="5">
        <item x="2"/>
        <item x="3"/>
        <item x="1"/>
        <item x="0"/>
        <item t="default"/>
      </items>
    </pivotField>
    <pivotField compact="0" outline="0" showAll="0"/>
    <pivotField compact="0" outline="0" showAll="0"/>
    <pivotField dataField="1" compact="0" outline="0" showAll="0">
      <items count="15">
        <item x="9"/>
        <item x="6"/>
        <item x="2"/>
        <item x="1"/>
        <item x="12"/>
        <item x="0"/>
        <item x="11"/>
        <item x="5"/>
        <item x="3"/>
        <item x="4"/>
        <item x="7"/>
        <item x="8"/>
        <item x="10"/>
        <item x="13"/>
        <item t="default"/>
      </items>
    </pivotField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8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4" subtotal="count" baseField="0" baseItem="0"/>
    <dataField name="평균 : 대출금액" fld="7" subtotal="average" baseField="8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workbookViewId="0">
      <selection activeCell="J9" sqref="J9"/>
    </sheetView>
  </sheetViews>
  <sheetFormatPr defaultColWidth="11.75" defaultRowHeight="17"/>
  <cols>
    <col min="1" max="1" width="11.33203125" customWidth="1"/>
    <col min="2" max="2" width="7.25" customWidth="1"/>
    <col min="3" max="3" width="7.8320312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3203125" customWidth="1"/>
  </cols>
  <sheetData>
    <row r="1" spans="1:8">
      <c r="A1" t="s">
        <v>64</v>
      </c>
    </row>
    <row r="2" spans="1:8">
      <c r="A2" s="2" t="s">
        <v>65</v>
      </c>
      <c r="B2" s="12" t="s">
        <v>125</v>
      </c>
      <c r="C2" s="12" t="s">
        <v>122</v>
      </c>
      <c r="D2" s="4" t="s">
        <v>28</v>
      </c>
      <c r="E2" s="2" t="s">
        <v>66</v>
      </c>
      <c r="F2" s="2" t="s">
        <v>62</v>
      </c>
      <c r="G2" s="2" t="s">
        <v>67</v>
      </c>
      <c r="H2" s="2" t="s">
        <v>68</v>
      </c>
    </row>
    <row r="3" spans="1:8">
      <c r="A3" s="6">
        <v>43968</v>
      </c>
      <c r="B3" s="13" t="s">
        <v>95</v>
      </c>
      <c r="C3" s="13" t="s">
        <v>123</v>
      </c>
      <c r="D3" s="5" t="s">
        <v>38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96</v>
      </c>
      <c r="C4" s="13" t="s">
        <v>69</v>
      </c>
      <c r="D4" s="5" t="s">
        <v>41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97</v>
      </c>
      <c r="C5" s="13" t="s">
        <v>124</v>
      </c>
      <c r="D5" s="5" t="s">
        <v>38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98</v>
      </c>
      <c r="C6" s="13" t="s">
        <v>124</v>
      </c>
      <c r="D6" s="5" t="s">
        <v>38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126</v>
      </c>
      <c r="C7" s="13" t="s">
        <v>69</v>
      </c>
      <c r="D7" s="5" t="s">
        <v>50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99</v>
      </c>
      <c r="C8" s="13" t="s">
        <v>70</v>
      </c>
      <c r="D8" s="5" t="s">
        <v>50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128</v>
      </c>
      <c r="C9" s="13" t="s">
        <v>124</v>
      </c>
      <c r="D9" s="5" t="s">
        <v>38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100</v>
      </c>
      <c r="C10" s="13" t="s">
        <v>70</v>
      </c>
      <c r="D10" s="5" t="s">
        <v>41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101</v>
      </c>
      <c r="C11" s="13" t="s">
        <v>124</v>
      </c>
      <c r="D11" s="5" t="s">
        <v>41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102</v>
      </c>
      <c r="C12" s="13" t="s">
        <v>69</v>
      </c>
      <c r="D12" s="5" t="s">
        <v>45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103</v>
      </c>
      <c r="C13" s="13" t="s">
        <v>123</v>
      </c>
      <c r="D13" s="5" t="s">
        <v>50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104</v>
      </c>
      <c r="C14" s="13" t="s">
        <v>70</v>
      </c>
      <c r="D14" s="5" t="s">
        <v>45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105</v>
      </c>
      <c r="C15" s="13" t="s">
        <v>70</v>
      </c>
      <c r="D15" s="5" t="s">
        <v>41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106</v>
      </c>
      <c r="C16" s="13" t="s">
        <v>69</v>
      </c>
      <c r="D16" s="5" t="s">
        <v>50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107</v>
      </c>
      <c r="C17" s="13" t="s">
        <v>69</v>
      </c>
      <c r="D17" s="5" t="s">
        <v>50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108</v>
      </c>
      <c r="C18" s="13" t="s">
        <v>123</v>
      </c>
      <c r="D18" s="5" t="s">
        <v>45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127</v>
      </c>
      <c r="C19" s="13" t="s">
        <v>124</v>
      </c>
      <c r="D19" s="5" t="s">
        <v>41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109</v>
      </c>
      <c r="C20" s="13" t="s">
        <v>124</v>
      </c>
      <c r="D20" s="5" t="s">
        <v>45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110</v>
      </c>
      <c r="C21" s="13" t="s">
        <v>69</v>
      </c>
      <c r="D21" s="5" t="s">
        <v>38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111</v>
      </c>
      <c r="C22" s="13" t="s">
        <v>124</v>
      </c>
      <c r="D22" s="5" t="s">
        <v>38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112</v>
      </c>
      <c r="C23" s="13" t="s">
        <v>69</v>
      </c>
      <c r="D23" s="5" t="s">
        <v>41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113</v>
      </c>
      <c r="C24" s="13" t="s">
        <v>123</v>
      </c>
      <c r="D24" s="5" t="s">
        <v>50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114</v>
      </c>
      <c r="C25" s="13" t="s">
        <v>124</v>
      </c>
      <c r="D25" s="5" t="s">
        <v>45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115</v>
      </c>
      <c r="C26" s="13" t="s">
        <v>123</v>
      </c>
      <c r="D26" s="5" t="s">
        <v>45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116</v>
      </c>
      <c r="C27" s="13" t="s">
        <v>70</v>
      </c>
      <c r="D27" s="5" t="s">
        <v>45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117</v>
      </c>
      <c r="C28" s="13" t="s">
        <v>70</v>
      </c>
      <c r="D28" s="5" t="s">
        <v>45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118</v>
      </c>
      <c r="C29" s="13" t="s">
        <v>123</v>
      </c>
      <c r="D29" s="5" t="s">
        <v>38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119</v>
      </c>
      <c r="C30" s="13" t="s">
        <v>124</v>
      </c>
      <c r="D30" s="5" t="s">
        <v>41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120</v>
      </c>
      <c r="C31" s="13" t="s">
        <v>123</v>
      </c>
      <c r="D31" s="5" t="s">
        <v>38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121</v>
      </c>
      <c r="C32" s="13" t="s">
        <v>69</v>
      </c>
      <c r="D32" s="5" t="s">
        <v>38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203</v>
      </c>
    </row>
    <row r="35" spans="1:4">
      <c r="A35" t="b">
        <f>AND(H3 &gt;= LARGE($H$3:$H$32,5),YEAR(A3)&gt;=2021)</f>
        <v>0</v>
      </c>
    </row>
    <row r="37" spans="1:4">
      <c r="A37" s="2" t="s">
        <v>65</v>
      </c>
      <c r="B37" s="12" t="s">
        <v>125</v>
      </c>
      <c r="C37" s="12" t="s">
        <v>122</v>
      </c>
      <c r="D37" s="2" t="s">
        <v>68</v>
      </c>
    </row>
    <row r="38" spans="1:4">
      <c r="A38" s="6">
        <v>44539</v>
      </c>
      <c r="B38" s="13" t="s">
        <v>103</v>
      </c>
      <c r="C38" s="13" t="s">
        <v>123</v>
      </c>
      <c r="D38" s="9">
        <v>526248.77581976005</v>
      </c>
    </row>
    <row r="39" spans="1:4">
      <c r="A39" s="6">
        <v>44736</v>
      </c>
      <c r="B39" s="13" t="s">
        <v>104</v>
      </c>
      <c r="C39" s="13" t="s">
        <v>70</v>
      </c>
      <c r="D39" s="9">
        <v>350832.51721317339</v>
      </c>
    </row>
    <row r="40" spans="1:4">
      <c r="A40" s="6">
        <v>44441</v>
      </c>
      <c r="B40" s="13" t="s">
        <v>117</v>
      </c>
      <c r="C40" s="13" t="s">
        <v>70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K46"/>
  <sheetViews>
    <sheetView topLeftCell="G20" zoomScaleNormal="100" workbookViewId="0">
      <selection activeCell="K43" sqref="K43"/>
    </sheetView>
  </sheetViews>
  <sheetFormatPr defaultRowHeight="17"/>
  <cols>
    <col min="2" max="2" width="13.08203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3203125" bestFit="1" customWidth="1"/>
  </cols>
  <sheetData>
    <row r="1" spans="1:11">
      <c r="A1" t="s">
        <v>9</v>
      </c>
    </row>
    <row r="2" spans="1:11">
      <c r="A2" s="2" t="s">
        <v>0</v>
      </c>
      <c r="B2" s="2" t="s">
        <v>1</v>
      </c>
      <c r="C2" s="2" t="s">
        <v>5</v>
      </c>
      <c r="D2" s="4" t="s">
        <v>28</v>
      </c>
      <c r="E2" s="2" t="s">
        <v>8</v>
      </c>
      <c r="F2" s="2" t="s">
        <v>63</v>
      </c>
      <c r="G2" s="15" t="s">
        <v>33</v>
      </c>
      <c r="H2" s="15" t="s">
        <v>6</v>
      </c>
      <c r="I2" s="15" t="s">
        <v>7</v>
      </c>
    </row>
    <row r="3" spans="1:11">
      <c r="A3" s="5" t="s">
        <v>72</v>
      </c>
      <c r="B3" s="2" t="s">
        <v>2</v>
      </c>
      <c r="C3" s="6">
        <v>44910</v>
      </c>
      <c r="D3" s="5" t="s">
        <v>39</v>
      </c>
      <c r="E3" s="10">
        <v>5000000</v>
      </c>
      <c r="F3" s="11">
        <v>18</v>
      </c>
      <c r="G3" s="14">
        <f>IF(F3 &lt; 20, 50, IF(F3 &lt; 60,100, 150) )+ VLOOKUP(B3,$A$37:$E$39,MATCH(E3,$B$35:$E$35,1)+1,FALSE)</f>
        <v>1450</v>
      </c>
      <c r="H3" s="39">
        <f>PMT(IF(B3 = "일반",4%,3.5%)/12,F3,-E3)</f>
        <v>286657.00707783952</v>
      </c>
      <c r="I3" s="2" t="str" cm="1">
        <f t="array" ref="I3">fn비고(E3,F3)</f>
        <v/>
      </c>
    </row>
    <row r="4" spans="1:11">
      <c r="A4" s="5" t="s">
        <v>71</v>
      </c>
      <c r="B4" s="2" t="s">
        <v>4</v>
      </c>
      <c r="C4" s="6">
        <v>44724</v>
      </c>
      <c r="D4" s="5" t="s">
        <v>40</v>
      </c>
      <c r="E4" s="10">
        <v>5000000</v>
      </c>
      <c r="F4" s="11">
        <v>30</v>
      </c>
      <c r="G4" s="14">
        <f t="shared" ref="G4:G32" si="0">IF(F4 &lt; 20, 50, IF(F4 &lt; 60,100, 150) )+ VLOOKUP(B4,$A$37:$E$39,MATCH(E4,$B$35:$E$35,1)+1,FALSE)</f>
        <v>1100</v>
      </c>
      <c r="H4" s="39">
        <f t="shared" ref="H4:H32" si="1">PMT(IF(B4 = "일반",4%,3.5%)/12,F4,-E4)</f>
        <v>174307.43943339199</v>
      </c>
      <c r="I4" s="2" t="str" cm="1">
        <f t="array" ref="I4">fn비고(E4,F4)</f>
        <v/>
      </c>
      <c r="K4" t="s">
        <v>204</v>
      </c>
    </row>
    <row r="5" spans="1:11">
      <c r="A5" s="5" t="s">
        <v>73</v>
      </c>
      <c r="B5" s="2" t="s">
        <v>2</v>
      </c>
      <c r="C5" s="6">
        <v>44892</v>
      </c>
      <c r="D5" s="5" t="s">
        <v>40</v>
      </c>
      <c r="E5" s="10">
        <v>3000000</v>
      </c>
      <c r="F5" s="11">
        <v>24</v>
      </c>
      <c r="G5" s="14">
        <f t="shared" si="0"/>
        <v>1700</v>
      </c>
      <c r="H5" s="39">
        <f t="shared" si="1"/>
        <v>130274.76651232217</v>
      </c>
      <c r="I5" s="2" t="str" cm="1">
        <f t="array" ref="I5">fn비고(E5,F5)</f>
        <v/>
      </c>
    </row>
    <row r="6" spans="1:11">
      <c r="A6" s="5" t="s">
        <v>74</v>
      </c>
      <c r="B6" s="2" t="s">
        <v>3</v>
      </c>
      <c r="C6" s="6">
        <v>44858</v>
      </c>
      <c r="D6" s="5" t="s">
        <v>42</v>
      </c>
      <c r="E6" s="10">
        <v>2500000</v>
      </c>
      <c r="F6" s="11">
        <v>12</v>
      </c>
      <c r="G6" s="14">
        <f t="shared" si="0"/>
        <v>1450</v>
      </c>
      <c r="H6" s="39">
        <f t="shared" si="1"/>
        <v>212304.07461016939</v>
      </c>
      <c r="I6" s="2" t="str" cm="1">
        <f t="array" ref="I6">fn비고(E6,F6)</f>
        <v/>
      </c>
      <c r="K6" t="s">
        <v>205</v>
      </c>
    </row>
    <row r="7" spans="1:11">
      <c r="A7" s="5" t="s">
        <v>31</v>
      </c>
      <c r="B7" s="2" t="s">
        <v>2</v>
      </c>
      <c r="C7" s="6">
        <v>44425</v>
      </c>
      <c r="D7" s="5" t="s">
        <v>43</v>
      </c>
      <c r="E7" s="10">
        <v>8000000</v>
      </c>
      <c r="F7" s="11">
        <v>30</v>
      </c>
      <c r="G7" s="14">
        <f t="shared" si="0"/>
        <v>1500</v>
      </c>
      <c r="H7" s="39">
        <f t="shared" si="1"/>
        <v>280666.01377053867</v>
      </c>
      <c r="I7" s="2" t="str" cm="1">
        <f t="array" ref="I7">fn비고(E7,F7)</f>
        <v/>
      </c>
    </row>
    <row r="8" spans="1:11">
      <c r="A8" s="5" t="s">
        <v>75</v>
      </c>
      <c r="B8" s="2" t="s">
        <v>3</v>
      </c>
      <c r="C8" s="6">
        <v>44904</v>
      </c>
      <c r="D8" s="5" t="s">
        <v>44</v>
      </c>
      <c r="E8" s="10">
        <v>10000000</v>
      </c>
      <c r="F8" s="11">
        <v>12</v>
      </c>
      <c r="G8" s="14">
        <f t="shared" si="0"/>
        <v>1050</v>
      </c>
      <c r="H8" s="39">
        <f t="shared" si="1"/>
        <v>849216.29844067758</v>
      </c>
      <c r="I8" s="2" t="str" cm="1">
        <f t="array" ref="I8">fn비고(E8,F8)</f>
        <v>●</v>
      </c>
    </row>
    <row r="9" spans="1:11">
      <c r="A9" s="5" t="s">
        <v>76</v>
      </c>
      <c r="B9" s="2" t="s">
        <v>2</v>
      </c>
      <c r="C9" s="6">
        <v>44605</v>
      </c>
      <c r="D9" s="5" t="s">
        <v>46</v>
      </c>
      <c r="E9" s="10">
        <v>7000000</v>
      </c>
      <c r="F9" s="11">
        <v>30</v>
      </c>
      <c r="G9" s="14">
        <f t="shared" si="0"/>
        <v>1500</v>
      </c>
      <c r="H9" s="39">
        <f t="shared" si="1"/>
        <v>245582.76204922138</v>
      </c>
      <c r="I9" s="2" t="str" cm="1">
        <f t="array" ref="I9">fn비고(E9,F9)</f>
        <v/>
      </c>
    </row>
    <row r="10" spans="1:11">
      <c r="A10" s="5" t="s">
        <v>77</v>
      </c>
      <c r="B10" s="2" t="s">
        <v>3</v>
      </c>
      <c r="C10" s="6">
        <v>44359</v>
      </c>
      <c r="D10" s="5" t="s">
        <v>47</v>
      </c>
      <c r="E10" s="10">
        <v>2000000</v>
      </c>
      <c r="F10" s="11">
        <v>60</v>
      </c>
      <c r="G10" s="14">
        <f t="shared" si="0"/>
        <v>1550</v>
      </c>
      <c r="H10" s="39">
        <f t="shared" si="1"/>
        <v>36383.489940512802</v>
      </c>
      <c r="I10" s="2" t="str" cm="1">
        <f t="array" ref="I10">fn비고(E10,F10)</f>
        <v/>
      </c>
    </row>
    <row r="11" spans="1:11">
      <c r="A11" s="5" t="s">
        <v>78</v>
      </c>
      <c r="B11" s="2" t="s">
        <v>4</v>
      </c>
      <c r="C11" s="6">
        <v>44280</v>
      </c>
      <c r="D11" s="5" t="s">
        <v>48</v>
      </c>
      <c r="E11" s="10">
        <v>5000000</v>
      </c>
      <c r="F11" s="11">
        <v>30</v>
      </c>
      <c r="G11" s="14">
        <f t="shared" si="0"/>
        <v>1100</v>
      </c>
      <c r="H11" s="39">
        <f t="shared" si="1"/>
        <v>174307.43943339199</v>
      </c>
      <c r="I11" s="2" t="str" cm="1">
        <f t="array" ref="I11">fn비고(E11,F11)</f>
        <v/>
      </c>
    </row>
    <row r="12" spans="1:11">
      <c r="A12" s="5" t="s">
        <v>79</v>
      </c>
      <c r="B12" s="2" t="s">
        <v>2</v>
      </c>
      <c r="C12" s="6">
        <v>44371</v>
      </c>
      <c r="D12" s="5" t="s">
        <v>47</v>
      </c>
      <c r="E12" s="10">
        <v>3000000</v>
      </c>
      <c r="F12" s="11">
        <v>36</v>
      </c>
      <c r="G12" s="14">
        <f t="shared" si="0"/>
        <v>1700</v>
      </c>
      <c r="H12" s="39">
        <f t="shared" si="1"/>
        <v>88571.955020531052</v>
      </c>
      <c r="I12" s="2" t="str" cm="1">
        <f t="array" ref="I12">fn비고(E12,F12)</f>
        <v/>
      </c>
    </row>
    <row r="13" spans="1:11">
      <c r="A13" s="5" t="s">
        <v>80</v>
      </c>
      <c r="B13" s="2" t="s">
        <v>3</v>
      </c>
      <c r="C13" s="6">
        <v>44719</v>
      </c>
      <c r="D13" s="5" t="s">
        <v>49</v>
      </c>
      <c r="E13" s="10">
        <v>5000000</v>
      </c>
      <c r="F13" s="11">
        <v>30</v>
      </c>
      <c r="G13" s="14">
        <f t="shared" si="0"/>
        <v>1300</v>
      </c>
      <c r="H13" s="39">
        <f t="shared" si="1"/>
        <v>174307.43943339199</v>
      </c>
      <c r="I13" s="2" t="str" cm="1">
        <f t="array" ref="I13">fn비고(E13,F13)</f>
        <v/>
      </c>
    </row>
    <row r="14" spans="1:11">
      <c r="A14" s="5" t="s">
        <v>81</v>
      </c>
      <c r="B14" s="2" t="s">
        <v>4</v>
      </c>
      <c r="C14" s="6">
        <v>44548</v>
      </c>
      <c r="D14" s="5" t="s">
        <v>51</v>
      </c>
      <c r="E14" s="10">
        <v>12000000</v>
      </c>
      <c r="F14" s="11">
        <v>60</v>
      </c>
      <c r="G14" s="14">
        <f t="shared" si="0"/>
        <v>950</v>
      </c>
      <c r="H14" s="39">
        <f t="shared" si="1"/>
        <v>218300.9396430768</v>
      </c>
      <c r="I14" s="2" t="str" cm="1">
        <f t="array" ref="I14">fn비고(E14,F14)</f>
        <v>◎</v>
      </c>
    </row>
    <row r="15" spans="1:11">
      <c r="A15" s="5" t="s">
        <v>82</v>
      </c>
      <c r="B15" s="2" t="s">
        <v>4</v>
      </c>
      <c r="C15" s="6">
        <v>44478</v>
      </c>
      <c r="D15" s="5" t="s">
        <v>52</v>
      </c>
      <c r="E15" s="10">
        <v>15000000</v>
      </c>
      <c r="F15" s="11">
        <v>60</v>
      </c>
      <c r="G15" s="14">
        <f t="shared" si="0"/>
        <v>950</v>
      </c>
      <c r="H15" s="39">
        <f t="shared" si="1"/>
        <v>272876.17455384601</v>
      </c>
      <c r="I15" s="2" t="str" cm="1">
        <f t="array" ref="I15">fn비고(E15,F15)</f>
        <v>◎</v>
      </c>
    </row>
    <row r="16" spans="1:11">
      <c r="A16" s="5" t="s">
        <v>32</v>
      </c>
      <c r="B16" s="2" t="s">
        <v>2</v>
      </c>
      <c r="C16" s="6">
        <v>43968</v>
      </c>
      <c r="D16" s="5" t="s">
        <v>39</v>
      </c>
      <c r="E16" s="10">
        <v>5000000</v>
      </c>
      <c r="F16" s="11">
        <v>36</v>
      </c>
      <c r="G16" s="14">
        <f t="shared" si="0"/>
        <v>1500</v>
      </c>
      <c r="H16" s="39">
        <f t="shared" si="1"/>
        <v>147619.92503421841</v>
      </c>
      <c r="I16" s="2" t="str" cm="1">
        <f t="array" ref="I16">fn비고(E16,F16)</f>
        <v/>
      </c>
    </row>
    <row r="17" spans="1:11">
      <c r="A17" s="5" t="s">
        <v>83</v>
      </c>
      <c r="B17" s="2" t="s">
        <v>2</v>
      </c>
      <c r="C17" s="6">
        <v>44806</v>
      </c>
      <c r="D17" s="5" t="s">
        <v>53</v>
      </c>
      <c r="E17" s="10">
        <v>7000000</v>
      </c>
      <c r="F17" s="11">
        <v>24</v>
      </c>
      <c r="G17" s="14">
        <f t="shared" si="0"/>
        <v>1500</v>
      </c>
      <c r="H17" s="39">
        <f t="shared" si="1"/>
        <v>303974.45519541838</v>
      </c>
      <c r="I17" s="2" t="str" cm="1">
        <f t="array" ref="I17">fn비고(E17,F17)</f>
        <v/>
      </c>
    </row>
    <row r="18" spans="1:11">
      <c r="A18" s="5" t="s">
        <v>84</v>
      </c>
      <c r="B18" s="2" t="s">
        <v>2</v>
      </c>
      <c r="C18" s="6">
        <v>44439</v>
      </c>
      <c r="D18" s="5" t="s">
        <v>47</v>
      </c>
      <c r="E18" s="10">
        <v>3500000</v>
      </c>
      <c r="F18" s="11">
        <v>36</v>
      </c>
      <c r="G18" s="14">
        <f t="shared" si="0"/>
        <v>1700</v>
      </c>
      <c r="H18" s="39">
        <f t="shared" si="1"/>
        <v>103333.94752395288</v>
      </c>
      <c r="I18" s="2" t="str" cm="1">
        <f t="array" ref="I18">fn비고(E18,F18)</f>
        <v/>
      </c>
    </row>
    <row r="19" spans="1:11">
      <c r="A19" s="5" t="s">
        <v>85</v>
      </c>
      <c r="B19" s="2" t="s">
        <v>3</v>
      </c>
      <c r="C19" s="6">
        <v>44064</v>
      </c>
      <c r="D19" s="5" t="s">
        <v>47</v>
      </c>
      <c r="E19" s="10">
        <v>1000000</v>
      </c>
      <c r="F19" s="11">
        <v>48</v>
      </c>
      <c r="G19" s="14">
        <f t="shared" si="0"/>
        <v>1500</v>
      </c>
      <c r="H19" s="39">
        <f t="shared" si="1"/>
        <v>22356.001051697014</v>
      </c>
      <c r="I19" s="2" t="str" cm="1">
        <f t="array" ref="I19">fn비고(E19,F19)</f>
        <v/>
      </c>
    </row>
    <row r="20" spans="1:11">
      <c r="A20" s="5" t="s">
        <v>29</v>
      </c>
      <c r="B20" s="2" t="s">
        <v>4</v>
      </c>
      <c r="C20" s="6">
        <v>44581</v>
      </c>
      <c r="D20" s="5" t="s">
        <v>51</v>
      </c>
      <c r="E20" s="10">
        <v>27000000</v>
      </c>
      <c r="F20" s="11">
        <v>48</v>
      </c>
      <c r="G20" s="14">
        <f t="shared" si="0"/>
        <v>900</v>
      </c>
      <c r="H20" s="39">
        <f t="shared" si="1"/>
        <v>603612.02839581936</v>
      </c>
      <c r="I20" s="2" t="str" cm="1">
        <f t="array" ref="I20">fn비고(E20,F20)</f>
        <v>◎</v>
      </c>
    </row>
    <row r="21" spans="1:11">
      <c r="A21" s="5" t="s">
        <v>86</v>
      </c>
      <c r="B21" s="2" t="s">
        <v>2</v>
      </c>
      <c r="C21" s="6">
        <v>44695</v>
      </c>
      <c r="D21" s="5" t="s">
        <v>54</v>
      </c>
      <c r="E21" s="10">
        <v>5000000</v>
      </c>
      <c r="F21" s="11">
        <v>18</v>
      </c>
      <c r="G21" s="14">
        <f t="shared" si="0"/>
        <v>1450</v>
      </c>
      <c r="H21" s="39">
        <f t="shared" si="1"/>
        <v>286657.00707783952</v>
      </c>
      <c r="I21" s="2" t="str" cm="1">
        <f t="array" ref="I21">fn비고(E21,F21)</f>
        <v/>
      </c>
    </row>
    <row r="22" spans="1:11">
      <c r="A22" s="5" t="s">
        <v>30</v>
      </c>
      <c r="B22" s="2" t="s">
        <v>2</v>
      </c>
      <c r="C22" s="6">
        <v>44277</v>
      </c>
      <c r="D22" s="5" t="s">
        <v>55</v>
      </c>
      <c r="E22" s="10">
        <v>15000000</v>
      </c>
      <c r="F22" s="11">
        <v>60</v>
      </c>
      <c r="G22" s="14">
        <f t="shared" si="0"/>
        <v>1350</v>
      </c>
      <c r="H22" s="39">
        <f t="shared" si="1"/>
        <v>276247.83082899527</v>
      </c>
      <c r="I22" s="2" t="str" cm="1">
        <f t="array" ref="I22">fn비고(E22,F22)</f>
        <v>◎</v>
      </c>
    </row>
    <row r="23" spans="1:11">
      <c r="A23" s="5" t="s">
        <v>87</v>
      </c>
      <c r="B23" s="2" t="s">
        <v>2</v>
      </c>
      <c r="C23" s="6">
        <v>44816</v>
      </c>
      <c r="D23" s="5" t="s">
        <v>40</v>
      </c>
      <c r="E23" s="10">
        <v>3000000</v>
      </c>
      <c r="F23" s="11">
        <v>24</v>
      </c>
      <c r="G23" s="14">
        <f t="shared" si="0"/>
        <v>1700</v>
      </c>
      <c r="H23" s="39">
        <f t="shared" si="1"/>
        <v>130274.76651232217</v>
      </c>
      <c r="I23" s="2" t="str" cm="1">
        <f t="array" ref="I23">fn비고(E23,F23)</f>
        <v/>
      </c>
    </row>
    <row r="24" spans="1:11">
      <c r="A24" s="5" t="s">
        <v>88</v>
      </c>
      <c r="B24" s="2" t="s">
        <v>2</v>
      </c>
      <c r="C24" s="6">
        <v>44334</v>
      </c>
      <c r="D24" s="5" t="s">
        <v>56</v>
      </c>
      <c r="E24" s="10">
        <v>3000000</v>
      </c>
      <c r="F24" s="11">
        <v>36</v>
      </c>
      <c r="G24" s="14">
        <f t="shared" si="0"/>
        <v>1700</v>
      </c>
      <c r="H24" s="39">
        <f t="shared" si="1"/>
        <v>88571.955020531052</v>
      </c>
      <c r="I24" s="2" t="str" cm="1">
        <f t="array" ref="I24">fn비고(E24,F24)</f>
        <v/>
      </c>
    </row>
    <row r="25" spans="1:11">
      <c r="A25" s="5" t="s">
        <v>89</v>
      </c>
      <c r="B25" s="2" t="s">
        <v>2</v>
      </c>
      <c r="C25" s="6">
        <v>44736</v>
      </c>
      <c r="D25" s="5" t="s">
        <v>57</v>
      </c>
      <c r="E25" s="10">
        <v>10000000</v>
      </c>
      <c r="F25" s="11">
        <v>16</v>
      </c>
      <c r="G25" s="14">
        <f t="shared" si="0"/>
        <v>1250</v>
      </c>
      <c r="H25" s="39">
        <f t="shared" si="1"/>
        <v>642855.65038613358</v>
      </c>
      <c r="I25" s="2" t="str" cm="1">
        <f t="array" ref="I25">fn비고(E25,F25)</f>
        <v>●</v>
      </c>
    </row>
    <row r="26" spans="1:11">
      <c r="A26" s="5" t="s">
        <v>90</v>
      </c>
      <c r="B26" s="2" t="s">
        <v>3</v>
      </c>
      <c r="C26" s="6">
        <v>44397</v>
      </c>
      <c r="D26" s="5" t="s">
        <v>58</v>
      </c>
      <c r="E26" s="10">
        <v>15000000</v>
      </c>
      <c r="F26" s="11">
        <v>60</v>
      </c>
      <c r="G26" s="14">
        <f t="shared" si="0"/>
        <v>1150</v>
      </c>
      <c r="H26" s="39">
        <f t="shared" si="1"/>
        <v>272876.17455384601</v>
      </c>
      <c r="I26" s="2" t="str" cm="1">
        <f t="array" ref="I26">fn비고(E26,F26)</f>
        <v>◎</v>
      </c>
    </row>
    <row r="27" spans="1:11">
      <c r="A27" s="5" t="s">
        <v>26</v>
      </c>
      <c r="B27" s="2" t="s">
        <v>4</v>
      </c>
      <c r="C27" s="6">
        <v>44411</v>
      </c>
      <c r="D27" s="5" t="s">
        <v>59</v>
      </c>
      <c r="E27" s="10">
        <v>6000000</v>
      </c>
      <c r="F27" s="11">
        <v>24</v>
      </c>
      <c r="G27" s="14">
        <f t="shared" si="0"/>
        <v>1100</v>
      </c>
      <c r="H27" s="39">
        <f t="shared" si="1"/>
        <v>259216.33281446106</v>
      </c>
      <c r="I27" s="2" t="str" cm="1">
        <f t="array" ref="I27">fn비고(E27,F27)</f>
        <v/>
      </c>
    </row>
    <row r="28" spans="1:11">
      <c r="A28" s="5" t="s">
        <v>91</v>
      </c>
      <c r="B28" s="2" t="s">
        <v>2</v>
      </c>
      <c r="C28" s="6">
        <v>44707</v>
      </c>
      <c r="D28" s="5" t="s">
        <v>47</v>
      </c>
      <c r="E28" s="10">
        <v>4000000</v>
      </c>
      <c r="F28" s="11">
        <v>48</v>
      </c>
      <c r="G28" s="14">
        <f t="shared" si="0"/>
        <v>1700</v>
      </c>
      <c r="H28" s="39">
        <f t="shared" si="1"/>
        <v>90316.218566759911</v>
      </c>
      <c r="I28" s="2" t="str" cm="1">
        <f t="array" ref="I28">fn비고(E28,F28)</f>
        <v/>
      </c>
    </row>
    <row r="29" spans="1:11">
      <c r="A29" s="5" t="s">
        <v>92</v>
      </c>
      <c r="B29" s="2" t="s">
        <v>4</v>
      </c>
      <c r="C29" s="6">
        <v>44898</v>
      </c>
      <c r="D29" s="5" t="s">
        <v>60</v>
      </c>
      <c r="E29" s="10">
        <v>35000000</v>
      </c>
      <c r="F29" s="11">
        <v>24</v>
      </c>
      <c r="G29" s="14">
        <f t="shared" si="0"/>
        <v>900</v>
      </c>
      <c r="H29" s="39">
        <f t="shared" si="1"/>
        <v>1512095.2747510229</v>
      </c>
      <c r="I29" s="2" t="str" cm="1">
        <f t="array" ref="I29">fn비고(E29,F29)</f>
        <v>◎</v>
      </c>
    </row>
    <row r="30" spans="1:11">
      <c r="A30" s="5" t="s">
        <v>93</v>
      </c>
      <c r="B30" s="2" t="s">
        <v>2</v>
      </c>
      <c r="C30" s="6">
        <v>44059</v>
      </c>
      <c r="D30" s="5" t="s">
        <v>40</v>
      </c>
      <c r="E30" s="10">
        <v>2000000</v>
      </c>
      <c r="F30" s="11">
        <v>36</v>
      </c>
      <c r="G30" s="14">
        <f t="shared" si="0"/>
        <v>1700</v>
      </c>
      <c r="H30" s="39">
        <f t="shared" si="1"/>
        <v>59047.970013687365</v>
      </c>
      <c r="I30" s="2" t="str" cm="1">
        <f t="array" ref="I30">fn비고(E30,F30)</f>
        <v/>
      </c>
    </row>
    <row r="31" spans="1:11">
      <c r="A31" s="5" t="s">
        <v>27</v>
      </c>
      <c r="B31" s="2" t="s">
        <v>4</v>
      </c>
      <c r="C31" s="6">
        <v>44682</v>
      </c>
      <c r="D31" s="5" t="s">
        <v>57</v>
      </c>
      <c r="E31" s="10">
        <v>5000000</v>
      </c>
      <c r="F31" s="11">
        <v>24</v>
      </c>
      <c r="G31" s="14">
        <f t="shared" si="0"/>
        <v>1100</v>
      </c>
      <c r="H31" s="39">
        <f t="shared" si="1"/>
        <v>216013.61067871755</v>
      </c>
      <c r="I31" s="2" t="str" cm="1">
        <f t="array" ref="I31">fn비고(E31,F31)</f>
        <v/>
      </c>
    </row>
    <row r="32" spans="1:11">
      <c r="A32" s="5" t="s">
        <v>94</v>
      </c>
      <c r="B32" s="2" t="s">
        <v>2</v>
      </c>
      <c r="C32" s="6">
        <v>44539</v>
      </c>
      <c r="D32" s="5" t="s">
        <v>51</v>
      </c>
      <c r="E32" s="10">
        <v>15000000</v>
      </c>
      <c r="F32" s="11">
        <v>30</v>
      </c>
      <c r="G32" s="14">
        <f t="shared" si="0"/>
        <v>1300</v>
      </c>
      <c r="H32" s="39">
        <f t="shared" si="1"/>
        <v>526248.77581976005</v>
      </c>
      <c r="I32" s="2" t="str" cm="1">
        <f t="array" ref="I32">fn비고(E32,F32)</f>
        <v>◎</v>
      </c>
      <c r="K32" t="s">
        <v>206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202</v>
      </c>
      <c r="G34" t="s">
        <v>200</v>
      </c>
    </row>
    <row r="35" spans="1:10">
      <c r="A35" s="43" t="s">
        <v>1</v>
      </c>
      <c r="B35" s="37">
        <v>0</v>
      </c>
      <c r="C35" s="37">
        <v>5000000</v>
      </c>
      <c r="D35" s="37">
        <v>10000000</v>
      </c>
      <c r="E35" s="37">
        <v>50000000</v>
      </c>
      <c r="G35" s="2" t="s">
        <v>61</v>
      </c>
      <c r="H35" s="16">
        <v>1</v>
      </c>
      <c r="I35" s="16">
        <v>2</v>
      </c>
      <c r="J35" s="16">
        <v>3</v>
      </c>
    </row>
    <row r="36" spans="1:10">
      <c r="A36" s="44"/>
      <c r="B36" s="38">
        <v>5000000</v>
      </c>
      <c r="C36" s="38">
        <v>10000000</v>
      </c>
      <c r="D36" s="38">
        <v>50000000</v>
      </c>
      <c r="E36" s="38"/>
      <c r="G36" s="2" t="s">
        <v>11</v>
      </c>
      <c r="H36" s="14">
        <f t="array" ref="H36">LARGE(  (RIGHT($D$3:$D$32,2)=$G36)*$E$3:$E$32,H$35)</f>
        <v>10000000</v>
      </c>
      <c r="I36" s="14">
        <f t="array" ref="I36">LARGE(  (RIGHT($D$3:$D$32,2)=$G36)*$E$3:$E$32,I$35)</f>
        <v>8000000</v>
      </c>
      <c r="J36" s="14">
        <f t="array" ref="J36">LARGE(  (RIGHT($D$3:$D$32,2)=$G36)*$E$3:$E$32,J$35)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  (RIGHT($D$3:$D$32,2)=$G37)*$E$3:$E$32,H$35)</f>
        <v>4000000</v>
      </c>
      <c r="I37" s="14">
        <f t="array" ref="I37">LARGE(  (RIGHT($D$3:$D$32,2)=$G37)*$E$3:$E$32,I$35)</f>
        <v>3500000</v>
      </c>
      <c r="J37" s="14">
        <f t="array" ref="J37">LARGE(  (RIGHT($D$3:$D$32,2)=$G37)*$E$3:$E$32,J$35)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  (RIGHT($D$3:$D$32,2)=$G38)*$E$3:$E$32,H$35)</f>
        <v>15000000</v>
      </c>
      <c r="I38" s="14">
        <f t="array" ref="I38">LARGE(  (RIGHT($D$3:$D$32,2)=$G38)*$E$3:$E$32,I$35)</f>
        <v>10000000</v>
      </c>
      <c r="J38" s="14">
        <f t="array" ref="J38">LARGE(  (RIGHT($D$3:$D$32,2)=$G38)*$E$3:$E$32,J$35)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  (RIGHT($D$3:$D$32,2)=$G39)*$E$3:$E$32,H$35)</f>
        <v>35000000</v>
      </c>
      <c r="I39" s="14">
        <f t="array" ref="I39">LARGE(  (RIGHT($D$3:$D$32,2)=$G39)*$E$3:$E$32,I$35)</f>
        <v>27000000</v>
      </c>
      <c r="J39" s="14">
        <f t="array" ref="J39">LARGE(  (RIGHT($D$3:$D$32,2)=$G39)*$E$3:$E$32,J$35)</f>
        <v>15000000</v>
      </c>
    </row>
    <row r="41" spans="1:10">
      <c r="A41" t="s">
        <v>201</v>
      </c>
    </row>
    <row r="42" spans="1:10">
      <c r="A42" s="45" t="s">
        <v>10</v>
      </c>
      <c r="B42" s="15" t="s">
        <v>34</v>
      </c>
      <c r="C42" s="15" t="s">
        <v>35</v>
      </c>
      <c r="D42" s="15" t="s">
        <v>36</v>
      </c>
      <c r="E42" s="15" t="s">
        <v>37</v>
      </c>
    </row>
    <row r="43" spans="1:10">
      <c r="A43" s="45"/>
      <c r="B43" s="2" t="s">
        <v>196</v>
      </c>
      <c r="C43" s="2" t="s">
        <v>197</v>
      </c>
      <c r="D43" s="2" t="s">
        <v>198</v>
      </c>
      <c r="E43" s="2" t="s">
        <v>199</v>
      </c>
    </row>
    <row r="44" spans="1:10">
      <c r="A44" s="2">
        <v>2020</v>
      </c>
      <c r="B44" s="2">
        <f t="array" ref="B44">COUNT(IF( (LEFT($A$3:$A$32,1)=B$43)* (YEAR($C$3:$C$32)=$A44),1))</f>
        <v>1</v>
      </c>
      <c r="C44" s="2">
        <f t="array" ref="C44">COUNT(IF( (LEFT($A$3:$A$32,1)=C$43)* (YEAR($C$3:$C$32)=$A44),1))</f>
        <v>1</v>
      </c>
      <c r="D44" s="2">
        <f t="array" ref="D44">COUNT(IF( (LEFT($A$3:$A$32,1)=D$43)* (YEAR($C$3:$C$32)=$A44),1))</f>
        <v>1</v>
      </c>
      <c r="E44" s="2">
        <f t="array" ref="E44">COUNT(IF( (LEFT($A$3:$A$32,1)=E$43)* (YEAR($C$3:$C$32)=$A44),1))</f>
        <v>0</v>
      </c>
    </row>
    <row r="45" spans="1:10">
      <c r="A45" s="2">
        <v>2021</v>
      </c>
      <c r="B45" s="2">
        <f t="array" ref="B45">COUNT(IF( (LEFT($A$3:$A$32,1)=B$43)* (YEAR($C$3:$C$32)=$A45),1))</f>
        <v>2</v>
      </c>
      <c r="C45" s="2">
        <f t="array" ref="C45">COUNT(IF( (LEFT($A$3:$A$32,1)=C$43)* (YEAR($C$3:$C$32)=$A45),1))</f>
        <v>4</v>
      </c>
      <c r="D45" s="2">
        <f t="array" ref="D45">COUNT(IF( (LEFT($A$3:$A$32,1)=D$43)* (YEAR($C$3:$C$32)=$A45),1))</f>
        <v>4</v>
      </c>
      <c r="E45" s="2">
        <f t="array" ref="E45">COUNT(IF( (LEFT($A$3:$A$32,1)=E$43)* (YEAR($C$3:$C$32)=$A45),1))</f>
        <v>2</v>
      </c>
    </row>
    <row r="46" spans="1:10">
      <c r="A46" s="2">
        <v>2022</v>
      </c>
      <c r="B46" s="2">
        <f t="array" ref="B46">COUNT(IF( (LEFT($A$3:$A$32,1)=B$43)* (YEAR($C$3:$C$32)=$A46),1))</f>
        <v>5</v>
      </c>
      <c r="C46" s="2">
        <f t="array" ref="C46">COUNT(IF( (LEFT($A$3:$A$32,1)=C$43)* (YEAR($C$3:$C$32)=$A46),1))</f>
        <v>1</v>
      </c>
      <c r="D46" s="2">
        <f t="array" ref="D46">COUNT(IF( (LEFT($A$3:$A$32,1)=D$43)* (YEAR($C$3:$C$32)=$A46),1))</f>
        <v>4</v>
      </c>
      <c r="E46" s="2">
        <f t="array" ref="E46">COUNT(IF( (LEFT($A$3:$A$32,1)=E$43)* (YEAR($C$3:$C$32)=$A46),1))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C9" sqref="C9"/>
    </sheetView>
  </sheetViews>
  <sheetFormatPr defaultRowHeight="17"/>
  <cols>
    <col min="1" max="1" width="7.08203125" bestFit="1" customWidth="1"/>
    <col min="2" max="2" width="14.25" bestFit="1" customWidth="1"/>
    <col min="3" max="3" width="11.6640625" bestFit="1" customWidth="1"/>
    <col min="4" max="5" width="10.75" bestFit="1" customWidth="1"/>
    <col min="6" max="6" width="11.1640625" bestFit="1" customWidth="1"/>
    <col min="7" max="15" width="10.75" bestFit="1" customWidth="1"/>
    <col min="16" max="16" width="6.83203125" bestFit="1" customWidth="1"/>
    <col min="17" max="17" width="11" bestFit="1" customWidth="1"/>
    <col min="18" max="18" width="13.5" bestFit="1" customWidth="1"/>
    <col min="19" max="19" width="11" bestFit="1" customWidth="1"/>
    <col min="20" max="20" width="13.5" bestFit="1" customWidth="1"/>
    <col min="21" max="22" width="11" bestFit="1" customWidth="1"/>
    <col min="23" max="23" width="13.5" bestFit="1" customWidth="1"/>
    <col min="24" max="24" width="11" bestFit="1" customWidth="1"/>
    <col min="25" max="25" width="13.5" bestFit="1" customWidth="1"/>
    <col min="26" max="27" width="12.08203125" bestFit="1" customWidth="1"/>
    <col min="28" max="28" width="14.6640625" bestFit="1" customWidth="1"/>
    <col min="29" max="29" width="12.08203125" bestFit="1" customWidth="1"/>
    <col min="30" max="30" width="14.6640625" bestFit="1" customWidth="1"/>
    <col min="31" max="34" width="12.08203125" bestFit="1" customWidth="1"/>
    <col min="35" max="35" width="14.6640625" bestFit="1" customWidth="1"/>
    <col min="36" max="36" width="12.08203125" bestFit="1" customWidth="1"/>
    <col min="37" max="37" width="14.6640625" bestFit="1" customWidth="1"/>
    <col min="38" max="38" width="12.08203125" bestFit="1" customWidth="1"/>
    <col min="39" max="39" width="14.6640625" bestFit="1" customWidth="1"/>
    <col min="40" max="40" width="6.83203125" bestFit="1" customWidth="1"/>
  </cols>
  <sheetData>
    <row r="2" spans="1:3">
      <c r="A2" s="40" t="s">
        <v>208</v>
      </c>
      <c r="B2" s="40" t="s">
        <v>215</v>
      </c>
    </row>
    <row r="3" spans="1:3">
      <c r="A3" t="s">
        <v>209</v>
      </c>
      <c r="B3" t="s">
        <v>207</v>
      </c>
      <c r="C3">
        <v>1</v>
      </c>
    </row>
    <row r="4" spans="1:3">
      <c r="B4" t="s">
        <v>214</v>
      </c>
      <c r="C4" s="41">
        <v>2500000</v>
      </c>
    </row>
    <row r="5" spans="1:3">
      <c r="A5" t="s">
        <v>210</v>
      </c>
      <c r="B5" t="s">
        <v>207</v>
      </c>
      <c r="C5">
        <v>8</v>
      </c>
    </row>
    <row r="6" spans="1:3">
      <c r="B6" t="s">
        <v>214</v>
      </c>
      <c r="C6" s="41">
        <v>8625000</v>
      </c>
    </row>
    <row r="7" spans="1:3">
      <c r="A7" t="s">
        <v>211</v>
      </c>
      <c r="B7" t="s">
        <v>207</v>
      </c>
      <c r="C7">
        <v>13</v>
      </c>
    </row>
    <row r="8" spans="1:3">
      <c r="B8" t="s">
        <v>214</v>
      </c>
      <c r="C8" s="41">
        <v>6230769.230769231</v>
      </c>
    </row>
    <row r="9" spans="1:3">
      <c r="A9" t="s">
        <v>212</v>
      </c>
      <c r="B9" t="s">
        <v>207</v>
      </c>
      <c r="C9">
        <v>3</v>
      </c>
    </row>
    <row r="10" spans="1:3">
      <c r="B10" t="s">
        <v>214</v>
      </c>
      <c r="C10" s="41">
        <v>10666666.666666666</v>
      </c>
    </row>
    <row r="11" spans="1:3">
      <c r="A11" t="s">
        <v>213</v>
      </c>
      <c r="B11" t="s">
        <v>207</v>
      </c>
      <c r="C11">
        <v>5</v>
      </c>
    </row>
    <row r="12" spans="1:3">
      <c r="B12" t="s">
        <v>214</v>
      </c>
      <c r="C12" s="41">
        <v>11800000</v>
      </c>
    </row>
    <row r="13" spans="1:3">
      <c r="A13" t="s">
        <v>217</v>
      </c>
      <c r="C13">
        <v>30</v>
      </c>
    </row>
    <row r="14" spans="1:3">
      <c r="A14" t="s">
        <v>216</v>
      </c>
      <c r="C14" s="41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D18" sqref="D18"/>
    </sheetView>
  </sheetViews>
  <sheetFormatPr defaultColWidth="9" defaultRowHeight="17"/>
  <cols>
    <col min="1" max="1" width="9" style="17"/>
    <col min="2" max="2" width="9.33203125" style="17" bestFit="1" customWidth="1"/>
    <col min="3" max="3" width="9" style="17"/>
    <col min="4" max="4" width="10.83203125" style="17" bestFit="1" customWidth="1"/>
    <col min="5" max="11" width="11.08203125" style="17" customWidth="1"/>
    <col min="12" max="16384" width="9" style="17"/>
  </cols>
  <sheetData>
    <row r="1" spans="1:11">
      <c r="A1" s="17" t="s">
        <v>129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7" t="s">
        <v>16</v>
      </c>
      <c r="F6" s="48"/>
      <c r="G6" s="48"/>
      <c r="H6" s="48"/>
      <c r="I6" s="48"/>
      <c r="J6" s="48"/>
      <c r="K6" s="49"/>
    </row>
    <row r="7" spans="1:11">
      <c r="D7" s="42">
        <f>FV(B2/12,B4,-B3)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6" t="s">
        <v>19</v>
      </c>
      <c r="D8" s="24">
        <v>12</v>
      </c>
      <c r="E8" s="26">
        <f t="dataTable" ref="E8:K14" dt2D="1" dtr="1" r1="B2" r2="B4"/>
        <v>2433276.5530805388</v>
      </c>
      <c r="F8" s="26">
        <v>2434954.9857452433</v>
      </c>
      <c r="G8" s="26">
        <v>2436634.8179788906</v>
      </c>
      <c r="H8" s="26">
        <v>2438316.0509618768</v>
      </c>
      <c r="I8" s="26">
        <v>2439998.6858753222</v>
      </c>
      <c r="J8" s="26">
        <v>2441682.7239016928</v>
      </c>
      <c r="K8" s="26">
        <v>2443368.1662236685</v>
      </c>
    </row>
    <row r="9" spans="1:11">
      <c r="C9" s="46"/>
      <c r="D9" s="24">
        <v>24</v>
      </c>
      <c r="E9" s="26">
        <v>4940563.5409582164</v>
      </c>
      <c r="F9" s="26">
        <v>4947728.1723871799</v>
      </c>
      <c r="G9" s="26">
        <v>4954905.9879553681</v>
      </c>
      <c r="H9" s="26">
        <v>4962097.0136616714</v>
      </c>
      <c r="I9" s="26">
        <v>4969301.2755567264</v>
      </c>
      <c r="J9" s="26">
        <v>4976518.7997440146</v>
      </c>
      <c r="K9" s="26">
        <v>4983749.6123777134</v>
      </c>
    </row>
    <row r="10" spans="1:11">
      <c r="C10" s="46"/>
      <c r="D10" s="24">
        <v>36</v>
      </c>
      <c r="E10" s="26">
        <v>7524112.0618290044</v>
      </c>
      <c r="F10" s="26">
        <v>7540806.5350141693</v>
      </c>
      <c r="G10" s="26">
        <v>7557548.6321226321</v>
      </c>
      <c r="H10" s="26">
        <v>7574338.5010493807</v>
      </c>
      <c r="I10" s="26">
        <v>7591176.2901632013</v>
      </c>
      <c r="J10" s="26">
        <v>7608062.1483098837</v>
      </c>
      <c r="K10" s="26">
        <v>7624996.2248102194</v>
      </c>
    </row>
    <row r="11" spans="1:11">
      <c r="C11" s="46"/>
      <c r="D11" s="24">
        <v>48</v>
      </c>
      <c r="E11" s="26">
        <v>10186241.683194533</v>
      </c>
      <c r="F11" s="26">
        <v>10216756.529414691</v>
      </c>
      <c r="G11" s="26">
        <v>10247389.509466019</v>
      </c>
      <c r="H11" s="26">
        <v>10278141.124685083</v>
      </c>
      <c r="I11" s="26">
        <v>10309011.878622197</v>
      </c>
      <c r="J11" s="26">
        <v>10340002.277053729</v>
      </c>
      <c r="K11" s="26">
        <v>10371112.827987138</v>
      </c>
    </row>
    <row r="12" spans="1:11">
      <c r="C12" s="46"/>
      <c r="D12" s="24">
        <v>60</v>
      </c>
      <c r="E12" s="26">
        <v>12929342.524421673</v>
      </c>
      <c r="F12" s="26">
        <v>12978226.632183891</v>
      </c>
      <c r="G12" s="26">
        <v>13027350.085937055</v>
      </c>
      <c r="H12" s="26">
        <v>13076714.175023554</v>
      </c>
      <c r="I12" s="26">
        <v>13126320.19604519</v>
      </c>
      <c r="J12" s="26">
        <v>13176169.452908341</v>
      </c>
      <c r="K12" s="26">
        <v>13226263.256859343</v>
      </c>
    </row>
    <row r="13" spans="1:11">
      <c r="C13" s="46"/>
      <c r="D13" s="24">
        <v>72</v>
      </c>
      <c r="E13" s="26">
        <v>15755877.40264499</v>
      </c>
      <c r="F13" s="26">
        <v>15827949.962008821</v>
      </c>
      <c r="G13" s="26">
        <v>15900449.707490142</v>
      </c>
      <c r="H13" s="26">
        <v>15973379.430695666</v>
      </c>
      <c r="I13" s="26">
        <v>16046741.942351414</v>
      </c>
      <c r="J13" s="26">
        <v>16120540.07244076</v>
      </c>
      <c r="K13" s="26">
        <v>16194776.670331446</v>
      </c>
    </row>
    <row r="14" spans="1:11">
      <c r="C14" s="46"/>
      <c r="D14" s="24">
        <v>12</v>
      </c>
      <c r="E14" s="26">
        <v>2433276.5530805388</v>
      </c>
      <c r="F14" s="26">
        <v>2434954.9857452433</v>
      </c>
      <c r="G14" s="26">
        <v>2436634.8179788906</v>
      </c>
      <c r="H14" s="26">
        <v>2438316.0509618768</v>
      </c>
      <c r="I14" s="26">
        <v>2439998.6858753222</v>
      </c>
      <c r="J14" s="26">
        <v>2441682.7239016928</v>
      </c>
      <c r="K14" s="26">
        <v>2443368.1662236685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E11D90A7-FEBE-4162-99DE-1ADA6744D9BE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I10" sqref="I10"/>
    </sheetView>
  </sheetViews>
  <sheetFormatPr defaultRowHeight="17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3203125" customWidth="1"/>
  </cols>
  <sheetData>
    <row r="1" spans="1:7">
      <c r="A1" t="s">
        <v>129</v>
      </c>
    </row>
    <row r="2" spans="1:7">
      <c r="A2" s="27" t="s">
        <v>180</v>
      </c>
      <c r="B2" s="27" t="s">
        <v>181</v>
      </c>
      <c r="C2" s="27" t="s">
        <v>131</v>
      </c>
      <c r="D2" s="27" t="s">
        <v>130</v>
      </c>
      <c r="E2" s="27" t="s">
        <v>132</v>
      </c>
      <c r="F2" s="27" t="s">
        <v>133</v>
      </c>
      <c r="G2" s="27" t="s">
        <v>134</v>
      </c>
    </row>
    <row r="3" spans="1:7">
      <c r="A3" s="28" t="s">
        <v>135</v>
      </c>
      <c r="B3" s="29" t="s">
        <v>136</v>
      </c>
      <c r="C3" s="29" t="s">
        <v>137</v>
      </c>
      <c r="D3" s="31">
        <v>35000</v>
      </c>
      <c r="E3" s="30">
        <v>120</v>
      </c>
      <c r="F3" s="31">
        <v>3000</v>
      </c>
      <c r="G3" s="28">
        <v>11</v>
      </c>
    </row>
    <row r="4" spans="1:7">
      <c r="A4" s="28" t="s">
        <v>138</v>
      </c>
      <c r="B4" s="29" t="s">
        <v>139</v>
      </c>
      <c r="C4" s="29" t="s">
        <v>140</v>
      </c>
      <c r="D4" s="31">
        <v>35300</v>
      </c>
      <c r="E4" s="30">
        <v>140</v>
      </c>
      <c r="F4" s="31">
        <v>2000</v>
      </c>
      <c r="G4" s="28">
        <v>35</v>
      </c>
    </row>
    <row r="5" spans="1:7">
      <c r="A5" s="28" t="s">
        <v>141</v>
      </c>
      <c r="B5" s="29" t="s">
        <v>142</v>
      </c>
      <c r="C5" s="29" t="s">
        <v>140</v>
      </c>
      <c r="D5" s="31">
        <v>39500</v>
      </c>
      <c r="E5" s="30">
        <v>190</v>
      </c>
      <c r="F5" s="31">
        <v>2000</v>
      </c>
      <c r="G5" s="28">
        <v>17</v>
      </c>
    </row>
    <row r="6" spans="1:7">
      <c r="A6" s="28" t="s">
        <v>143</v>
      </c>
      <c r="B6" s="29" t="s">
        <v>144</v>
      </c>
      <c r="C6" s="29" t="s">
        <v>145</v>
      </c>
      <c r="D6" s="31">
        <v>33000</v>
      </c>
      <c r="E6" s="30">
        <v>143</v>
      </c>
      <c r="F6" s="31">
        <v>2000</v>
      </c>
      <c r="G6" s="28">
        <v>-1</v>
      </c>
    </row>
    <row r="7" spans="1:7">
      <c r="A7" s="28" t="s">
        <v>146</v>
      </c>
      <c r="B7" s="29" t="s">
        <v>147</v>
      </c>
      <c r="C7" s="29" t="s">
        <v>140</v>
      </c>
      <c r="D7" s="31">
        <v>35000</v>
      </c>
      <c r="E7" s="30">
        <v>136</v>
      </c>
      <c r="F7" s="31">
        <v>2500</v>
      </c>
      <c r="G7" s="28">
        <v>48</v>
      </c>
    </row>
    <row r="8" spans="1:7">
      <c r="A8" s="28" t="s">
        <v>148</v>
      </c>
      <c r="B8" s="29" t="s">
        <v>149</v>
      </c>
      <c r="C8" s="29" t="s">
        <v>137</v>
      </c>
      <c r="D8" s="31">
        <v>35000</v>
      </c>
      <c r="E8" s="30">
        <v>126</v>
      </c>
      <c r="F8" s="31">
        <v>1500</v>
      </c>
      <c r="G8" s="28">
        <v>19</v>
      </c>
    </row>
    <row r="9" spans="1:7">
      <c r="A9" s="28" t="s">
        <v>150</v>
      </c>
      <c r="B9" s="29" t="s">
        <v>151</v>
      </c>
      <c r="C9" s="29" t="s">
        <v>137</v>
      </c>
      <c r="D9" s="31">
        <v>35300</v>
      </c>
      <c r="E9" s="30">
        <v>125</v>
      </c>
      <c r="F9" s="31">
        <v>2500</v>
      </c>
      <c r="G9" s="28">
        <v>22</v>
      </c>
    </row>
    <row r="10" spans="1:7">
      <c r="A10" s="28" t="s">
        <v>152</v>
      </c>
      <c r="B10" s="29" t="s">
        <v>153</v>
      </c>
      <c r="C10" s="29" t="s">
        <v>154</v>
      </c>
      <c r="D10" s="31">
        <v>26500</v>
      </c>
      <c r="E10" s="30">
        <v>133</v>
      </c>
      <c r="F10" s="31">
        <v>1500</v>
      </c>
      <c r="G10" s="28">
        <v>1</v>
      </c>
    </row>
    <row r="11" spans="1:7">
      <c r="A11" s="28" t="s">
        <v>155</v>
      </c>
      <c r="B11" s="29" t="s">
        <v>156</v>
      </c>
      <c r="C11" s="29" t="s">
        <v>140</v>
      </c>
      <c r="D11" s="31">
        <v>39000</v>
      </c>
      <c r="E11" s="30">
        <v>160</v>
      </c>
      <c r="F11" s="31">
        <v>1500</v>
      </c>
      <c r="G11" s="28">
        <v>23</v>
      </c>
    </row>
    <row r="12" spans="1:7">
      <c r="A12" s="28" t="s">
        <v>157</v>
      </c>
      <c r="B12" s="29" t="s">
        <v>158</v>
      </c>
      <c r="C12" s="29" t="s">
        <v>159</v>
      </c>
      <c r="D12" s="31">
        <v>32000</v>
      </c>
      <c r="E12" s="30">
        <v>109</v>
      </c>
      <c r="F12" s="31">
        <v>1500</v>
      </c>
      <c r="G12" s="28">
        <v>7</v>
      </c>
    </row>
    <row r="13" spans="1:7">
      <c r="A13" s="28" t="s">
        <v>160</v>
      </c>
      <c r="B13" s="29" t="s">
        <v>161</v>
      </c>
      <c r="C13" s="29" t="s">
        <v>159</v>
      </c>
      <c r="D13" s="31">
        <v>35000</v>
      </c>
      <c r="E13" s="30">
        <v>132</v>
      </c>
      <c r="F13" s="31">
        <v>1500</v>
      </c>
      <c r="G13" s="28">
        <v>-1</v>
      </c>
    </row>
    <row r="14" spans="1:7">
      <c r="A14" s="28" t="s">
        <v>162</v>
      </c>
      <c r="B14" s="29" t="s">
        <v>163</v>
      </c>
      <c r="C14" s="29" t="s">
        <v>145</v>
      </c>
      <c r="D14" s="31">
        <v>35000</v>
      </c>
      <c r="E14" s="30">
        <v>75</v>
      </c>
      <c r="F14" s="31">
        <v>1500</v>
      </c>
      <c r="G14" s="28">
        <v>9</v>
      </c>
    </row>
    <row r="15" spans="1:7">
      <c r="A15" s="28" t="s">
        <v>164</v>
      </c>
      <c r="B15" s="29" t="s">
        <v>165</v>
      </c>
      <c r="C15" s="29" t="s">
        <v>145</v>
      </c>
      <c r="D15" s="31">
        <v>39000</v>
      </c>
      <c r="E15" s="30">
        <v>91</v>
      </c>
      <c r="F15" s="31">
        <v>3000</v>
      </c>
      <c r="G15" s="28">
        <v>-1</v>
      </c>
    </row>
    <row r="16" spans="1:7">
      <c r="A16" s="28" t="s">
        <v>166</v>
      </c>
      <c r="B16" s="29" t="s">
        <v>167</v>
      </c>
      <c r="C16" s="29" t="s">
        <v>154</v>
      </c>
      <c r="D16" s="31">
        <v>35000</v>
      </c>
      <c r="E16" s="30">
        <v>73</v>
      </c>
      <c r="F16" s="31">
        <v>1500</v>
      </c>
      <c r="G16" s="28">
        <v>7</v>
      </c>
    </row>
    <row r="17" spans="1:7">
      <c r="A17" s="28" t="s">
        <v>168</v>
      </c>
      <c r="B17" s="29" t="s">
        <v>169</v>
      </c>
      <c r="C17" s="29" t="s">
        <v>154</v>
      </c>
      <c r="D17" s="31">
        <v>39000</v>
      </c>
      <c r="E17" s="30">
        <v>193</v>
      </c>
      <c r="F17" s="31">
        <v>2000</v>
      </c>
      <c r="G17" s="28">
        <v>7</v>
      </c>
    </row>
    <row r="18" spans="1:7">
      <c r="A18" s="28" t="s">
        <v>170</v>
      </c>
      <c r="B18" s="29" t="s">
        <v>171</v>
      </c>
      <c r="C18" s="29" t="s">
        <v>140</v>
      </c>
      <c r="D18" s="31">
        <v>35000</v>
      </c>
      <c r="E18" s="30">
        <v>128</v>
      </c>
      <c r="F18" s="31">
        <v>2500</v>
      </c>
      <c r="G18" s="28">
        <v>5</v>
      </c>
    </row>
    <row r="19" spans="1:7">
      <c r="A19" s="28" t="s">
        <v>172</v>
      </c>
      <c r="B19" s="29" t="s">
        <v>173</v>
      </c>
      <c r="C19" s="29" t="s">
        <v>159</v>
      </c>
      <c r="D19" s="31">
        <v>47000</v>
      </c>
      <c r="E19" s="30">
        <v>593</v>
      </c>
      <c r="F19" s="31">
        <v>4000</v>
      </c>
      <c r="G19" s="28">
        <v>36</v>
      </c>
    </row>
    <row r="20" spans="1:7">
      <c r="A20" s="28" t="s">
        <v>174</v>
      </c>
      <c r="B20" s="29" t="s">
        <v>175</v>
      </c>
      <c r="C20" s="29" t="s">
        <v>145</v>
      </c>
      <c r="D20" s="31">
        <v>35300</v>
      </c>
      <c r="E20" s="30">
        <v>95</v>
      </c>
      <c r="F20" s="31">
        <v>1500</v>
      </c>
      <c r="G20" s="28">
        <v>1</v>
      </c>
    </row>
    <row r="21" spans="1:7">
      <c r="A21" s="28" t="s">
        <v>176</v>
      </c>
      <c r="B21" s="29" t="s">
        <v>177</v>
      </c>
      <c r="C21" s="29" t="s">
        <v>140</v>
      </c>
      <c r="D21" s="31">
        <v>26500</v>
      </c>
      <c r="E21" s="30">
        <v>106</v>
      </c>
      <c r="F21" s="31">
        <v>2000</v>
      </c>
      <c r="G21" s="28">
        <v>7</v>
      </c>
    </row>
    <row r="22" spans="1:7">
      <c r="A22" s="28" t="s">
        <v>178</v>
      </c>
      <c r="B22" s="29" t="s">
        <v>179</v>
      </c>
      <c r="C22" s="29" t="s">
        <v>159</v>
      </c>
      <c r="D22" s="31">
        <v>29800</v>
      </c>
      <c r="E22" s="30">
        <v>157</v>
      </c>
      <c r="F22" s="31">
        <v>2000</v>
      </c>
      <c r="G22" s="28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abSelected="1" workbookViewId="0">
      <selection activeCell="H29" sqref="H29"/>
    </sheetView>
  </sheetViews>
  <sheetFormatPr defaultRowHeight="17"/>
  <cols>
    <col min="1" max="1" width="13.5" customWidth="1"/>
    <col min="2" max="4" width="9.33203125" bestFit="1" customWidth="1"/>
    <col min="5" max="5" width="10.83203125" bestFit="1" customWidth="1"/>
  </cols>
  <sheetData>
    <row r="1" spans="1:5">
      <c r="A1" t="s">
        <v>182</v>
      </c>
    </row>
    <row r="2" spans="1:5">
      <c r="A2" s="32" t="s">
        <v>20</v>
      </c>
      <c r="B2" s="32" t="s">
        <v>21</v>
      </c>
      <c r="C2" s="32" t="s">
        <v>22</v>
      </c>
      <c r="D2" s="32" t="s">
        <v>23</v>
      </c>
      <c r="E2" s="32" t="s">
        <v>24</v>
      </c>
    </row>
    <row r="3" spans="1:5">
      <c r="A3" s="32" t="s">
        <v>25</v>
      </c>
      <c r="B3" s="33">
        <v>650000</v>
      </c>
      <c r="C3" s="33">
        <f>B3+B3*25%</f>
        <v>812500</v>
      </c>
      <c r="D3" s="33">
        <f>B3+B3*11%</f>
        <v>721500</v>
      </c>
      <c r="E3" s="34">
        <f>SUM(B3:D3)</f>
        <v>2184000</v>
      </c>
    </row>
    <row r="4" spans="1:5">
      <c r="A4" s="32" t="s">
        <v>183</v>
      </c>
      <c r="B4" s="33">
        <v>550000</v>
      </c>
      <c r="C4" s="33">
        <f t="shared" ref="C4:C8" si="0">B4+B4*25%</f>
        <v>687500</v>
      </c>
      <c r="D4" s="33">
        <f t="shared" ref="D4:D8" si="1">B4+B4*11%</f>
        <v>610500</v>
      </c>
      <c r="E4" s="34">
        <f t="shared" ref="E4:E8" si="2">SUM(B4:D4)</f>
        <v>1848000</v>
      </c>
    </row>
    <row r="5" spans="1:5">
      <c r="A5" s="32" t="s">
        <v>184</v>
      </c>
      <c r="B5" s="33">
        <v>700000</v>
      </c>
      <c r="C5" s="33">
        <v>790000</v>
      </c>
      <c r="D5" s="33">
        <f t="shared" si="1"/>
        <v>777000</v>
      </c>
      <c r="E5" s="34">
        <f t="shared" si="2"/>
        <v>2267000</v>
      </c>
    </row>
    <row r="6" spans="1:5">
      <c r="A6" s="32" t="s">
        <v>185</v>
      </c>
      <c r="B6" s="33">
        <v>680000</v>
      </c>
      <c r="C6" s="33">
        <f t="shared" si="0"/>
        <v>850000</v>
      </c>
      <c r="D6" s="33">
        <f t="shared" si="1"/>
        <v>754800</v>
      </c>
      <c r="E6" s="34">
        <f t="shared" si="2"/>
        <v>2284800</v>
      </c>
    </row>
    <row r="7" spans="1:5">
      <c r="A7" s="32" t="s">
        <v>186</v>
      </c>
      <c r="B7" s="33">
        <v>470000</v>
      </c>
      <c r="C7" s="33">
        <f t="shared" si="0"/>
        <v>587500</v>
      </c>
      <c r="D7" s="33">
        <f t="shared" si="1"/>
        <v>521700</v>
      </c>
      <c r="E7" s="34">
        <f t="shared" si="2"/>
        <v>1579200</v>
      </c>
    </row>
    <row r="8" spans="1:5">
      <c r="A8" s="32" t="s">
        <v>187</v>
      </c>
      <c r="B8" s="33">
        <v>340000</v>
      </c>
      <c r="C8" s="33">
        <f t="shared" si="0"/>
        <v>425000</v>
      </c>
      <c r="D8" s="33">
        <f t="shared" si="1"/>
        <v>377400</v>
      </c>
      <c r="E8" s="34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>
      <selection activeCell="G11" sqref="G11"/>
    </sheetView>
  </sheetViews>
  <sheetFormatPr defaultRowHeight="17"/>
  <cols>
    <col min="1" max="1" width="10.83203125" style="22" customWidth="1"/>
    <col min="2" max="2" width="11.83203125" style="22" customWidth="1"/>
    <col min="3" max="3" width="9" style="22"/>
  </cols>
  <sheetData>
    <row r="1" spans="1:3">
      <c r="A1" s="22" t="s">
        <v>195</v>
      </c>
    </row>
    <row r="2" spans="1:3">
      <c r="A2" s="36" t="s">
        <v>188</v>
      </c>
      <c r="B2" s="36" t="s">
        <v>190</v>
      </c>
      <c r="C2" s="36" t="s">
        <v>189</v>
      </c>
    </row>
    <row r="3" spans="1:3">
      <c r="A3" s="35" t="s">
        <v>192</v>
      </c>
      <c r="B3" s="23">
        <v>2500000</v>
      </c>
      <c r="C3" s="22" t="s">
        <v>191</v>
      </c>
    </row>
    <row r="4" spans="1:3">
      <c r="A4" s="22" t="s">
        <v>193</v>
      </c>
      <c r="B4" s="23">
        <v>41000000</v>
      </c>
      <c r="C4" s="22" t="s">
        <v>194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508000</xdr:colOff>
                <xdr:row>0</xdr:row>
                <xdr:rowOff>107950</xdr:rowOff>
              </from>
              <to>
                <xdr:col>5</xdr:col>
                <xdr:colOff>101600</xdr:colOff>
                <xdr:row>2</xdr:row>
                <xdr:rowOff>50800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최우석 최우석</cp:lastModifiedBy>
  <cp:lastPrinted>2025-04-07T10:29:48Z</cp:lastPrinted>
  <dcterms:created xsi:type="dcterms:W3CDTF">2021-05-31T11:17:08Z</dcterms:created>
  <dcterms:modified xsi:type="dcterms:W3CDTF">2025-04-08T12:46:23Z</dcterms:modified>
</cp:coreProperties>
</file>