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akall\Downloads\2025 총정리_컴활1급실기_정답수정\길벗컴활1급총정리\기출\07회\"/>
    </mc:Choice>
  </mc:AlternateContent>
  <xr:revisionPtr revIDLastSave="0" documentId="13_ncr:1_{F58A6B65-E620-4D62-9454-766F230E0B51}" xr6:coauthVersionLast="47" xr6:coauthVersionMax="47" xr10:uidLastSave="{00000000-0000-0000-0000-000000000000}"/>
  <bookViews>
    <workbookView xWindow="-108" yWindow="-108" windowWidth="23256" windowHeight="12456" tabRatio="776" activeTab="7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10" l="1" a="1"/>
  <c r="C32" i="10" s="1"/>
  <c r="D32" i="10" a="1"/>
  <c r="D32" i="10" s="1"/>
  <c r="C33" i="10" a="1"/>
  <c r="C33" i="10" s="1"/>
  <c r="D33" i="10" a="1"/>
  <c r="D33" i="10" s="1"/>
  <c r="B33" i="10" a="1"/>
  <c r="B33" i="10" s="1"/>
  <c r="B32" i="10" a="1"/>
  <c r="B32" i="10" s="1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3" i="10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I26" i="10" a="1"/>
  <c r="I26" i="10" s="1"/>
  <c r="A25" i="4"/>
  <c r="B7" i="8"/>
  <c r="J4" i="10" a="1"/>
  <c r="J10" i="10" a="1"/>
  <c r="J16" i="10" a="1"/>
  <c r="J22" i="10" a="1"/>
  <c r="J5" i="10" a="1"/>
  <c r="J11" i="10" a="1"/>
  <c r="J17" i="10" a="1"/>
  <c r="J6" i="10" a="1"/>
  <c r="J12" i="10" a="1"/>
  <c r="J18" i="10" a="1"/>
  <c r="J7" i="10" a="1"/>
  <c r="J13" i="10" a="1"/>
  <c r="J19" i="10" a="1"/>
  <c r="J8" i="10" a="1"/>
  <c r="J14" i="10" a="1"/>
  <c r="J20" i="10" a="1"/>
  <c r="J9" i="10" a="1"/>
  <c r="J15" i="10" a="1"/>
  <c r="J21" i="10" a="1"/>
  <c r="J3" i="10" a="1"/>
  <c r="I27" i="10" l="1"/>
  <c r="I30" i="10"/>
  <c r="I29" i="10"/>
  <c r="I28" i="10"/>
  <c r="J21" i="10"/>
  <c r="J15" i="10"/>
  <c r="J9" i="10"/>
  <c r="J20" i="10"/>
  <c r="J14" i="10"/>
  <c r="J8" i="10"/>
  <c r="J19" i="10"/>
  <c r="J13" i="10"/>
  <c r="J7" i="10"/>
  <c r="J18" i="10"/>
  <c r="J12" i="10"/>
  <c r="J6" i="10"/>
  <c r="J17" i="10"/>
  <c r="J11" i="10"/>
  <c r="J5" i="10"/>
  <c r="J22" i="10"/>
  <c r="J16" i="10"/>
  <c r="J10" i="10"/>
  <c r="J4" i="10"/>
  <c r="J3" i="10"/>
  <c r="B8" i="8"/>
  <c r="E3" i="8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584F483C-B9B4-4C78-BFB8-8F7AB80407B6}" name="MS Access Database_Query1" type="1" refreshedVersion="8" background="1">
    <dbPr connection="DSN=MS Access Database;DBQ=C:\Users\akall\Downloads\2025 총정리_컴활1급실기_정답수정\길벗컴활1급총정리\기출\07회\환자관리현황.accdb;DefaultDir=C:\Users\akall\Downloads\2025 총정리_컴활1급실기_정답수정\길벗컴활1급총정리\기출\07회;DriverId=25;FIL=MS Access;MaxBufferSize=2048;PageTimeout=5;" command="SELECT 환자별부담금.성별, 환자별부담금.수급자등급, 환자별부담금.일수, 환자별부담금.본인부담금, 환자별부담금.공단부담금_x000d__x000a_FROM 환자별부담금 환자별부담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<sst xmlns="http://schemas.openxmlformats.org/spreadsheetml/2006/main" count="605" uniqueCount="318">
  <si>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</si>
  <si>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</si>
  <si>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</si>
  <si>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</si>
  <si>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</si>
  <si>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</si>
  <si>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</si>
  <si>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</si>
  <si>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</si>
  <si>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</si>
  <si>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</si>
  <si>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</si>
  <si>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</si>
  <si>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</si>
  <si>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</si>
  <si>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</si>
  <si>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</si>
  <si>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</si>
  <si>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</si>
  <si>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</si>
  <si>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</si>
  <si>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</si>
  <si>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</si>
  <si>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</si>
  <si>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</si>
  <si>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</si>
  <si>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</si>
  <si>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</si>
  <si>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</si>
  <si>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</si>
  <si>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</si>
  <si>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</si>
  <si>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</si>
  <si>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</si>
  <si>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</si>
  <si>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</si>
  <si>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</si>
  <si>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</si>
  <si>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</si>
  <si>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</si>
  <si>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</si>
  <si>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</si>
  <si>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</si>
  <si>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</si>
  <si>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</si>
  <si>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</si>
  <si>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</si>
  <si>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</si>
  <si>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</si>
  <si>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</si>
  <si>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</si>
  <si>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</si>
  <si>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</si>
  <si>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</si>
  <si>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</si>
  <si>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</si>
  <si>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</si>
  <si>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</si>
  <si>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</si>
  <si>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</si>
  <si>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</si>
  <si>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</si>
  <si>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</si>
  <si>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</si>
  <si>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</si>
  <si>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</si>
  <si>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</si>
  <si>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</si>
  <si>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</si>
  <si>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</si>
  <si>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</si>
  <si>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</si>
  <si>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</si>
  <si>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</si>
  <si>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</si>
  <si>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</si>
  <si>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</si>
  <si>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</si>
  <si>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</si>
  <si>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</si>
  <si>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</si>
  <si>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</si>
  <si>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</si>
  <si>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</si>
  <si>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</si>
  <si>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</si>
  <si>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</si>
  <si>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</si>
  <si>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</si>
  <si>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</si>
  <si>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</si>
  <si>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</si>
  <si>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</si>
  <si>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</si>
  <si>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</si>
  <si>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</si>
  <si>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</si>
  <si>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</si>
  <si>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</si>
  <si>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</si>
  <si>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</si>
  <si>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</si>
  <si>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</si>
  <si>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</si>
  <si>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</si>
  <si>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</si>
  <si>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</si>
  <si>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</si>
  <si>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</si>
  <si>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</si>
  <si>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</si>
  <si>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</si>
  <si>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</si>
  <si>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</si>
  <si>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</si>
  <si>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</si>
  <si>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</si>
  <si>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</si>
  <si>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</si>
  <si>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</si>
  <si>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</si>
  <si>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</si>
  <si>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</si>
  <si>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</si>
  <si>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</si>
  <si>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</si>
  <si>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</si>
  <si>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</si>
  <si>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</si>
  <si>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</si>
  <si>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</si>
  <si>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</si>
  <si>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</si>
  <si>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</si>
  <si>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</si>
  <si>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</si>
  <si>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</si>
  <si>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</si>
  <si>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</si>
  <si>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</si>
  <si>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</si>
  <si>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</si>
  <si>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</si>
  <si>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</si>
  <si>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</si>
  <si>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</si>
  <si>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</si>
  <si>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</si>
  <si>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</si>
  <si>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</si>
  <si>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</si>
  <si>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</si>
  <si>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</si>
  <si>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</si>
  <si>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</si>
  <si>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</si>
  <si>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</si>
  <si>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</si>
  <si>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</si>
  <si>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</si>
  <si>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</si>
  <si>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</si>
  <si>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</si>
  <si>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</si>
  <si>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</si>
  <si>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</si>
  <si>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</si>
  <si>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</si>
  <si>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</si>
  <si>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</si>
  <si>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</si>
  <si>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</si>
  <si>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</si>
  <si>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</si>
  <si>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</si>
  <si>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</si>
  <si>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</si>
  <si>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</si>
  <si>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</si>
  <si>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</si>
  <si>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</si>
  <si>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</si>
  <si>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</si>
  <si>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</si>
  <si>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</si>
  <si>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</si>
  <si>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</si>
  <si>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</si>
  <si>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</si>
  <si>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</si>
  <si>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</si>
  <si>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</si>
  <si>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</si>
  <si>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</si>
  <si>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</si>
  <si>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</si>
  <si>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</si>
  <si>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</si>
  <si>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</si>
  <si>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</si>
  <si>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</si>
  <si>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</si>
  <si>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</si>
  <si>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</si>
  <si>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</si>
  <si>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</si>
  <si>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</si>
  <si>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</si>
  <si>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</si>
  <si>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</si>
  <si>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</si>
  <si>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</si>
  <si>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</si>
  <si>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</si>
  <si>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</si>
  <si>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</si>
  <si>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</si>
  <si>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</si>
  <si>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</si>
  <si>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</si>
  <si>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</si>
  <si>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</si>
  <si>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</si>
  <si>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</si>
  <si>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</si>
  <si>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</si>
  <si>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</si>
  <si>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</si>
  <si>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</si>
  <si>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</si>
  <si>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</si>
  <si>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</si>
  <si>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</si>
  <si>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</si>
  <si>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</si>
  <si>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</si>
  <si>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</si>
  <si>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</si>
  <si>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</si>
  <si>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</si>
  <si>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</si>
  <si>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</si>
  <si>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</si>
  <si>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</si>
  <si>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</si>
  <si>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</si>
  <si>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</si>
  <si>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</si>
  <si>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</si>
  <si>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</si>
  <si>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</si>
  <si>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</si>
  <si>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</si>
  <si>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</si>
  <si>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</si>
  <si>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</si>
  <si>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</si>
  <si>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</si>
  <si>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</si>
  <si>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</si>
  <si>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</si>
  <si>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</si>
  <si>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</si>
  <si>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</si>
  <si>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</si>
  <si>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</si>
  <si>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</si>
  <si>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</si>
  <si>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</si>
  <si>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</si>
  <si>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</si>
  <si>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</si>
  <si>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</si>
  <si>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</si>
  <si>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</si>
  <si>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</si>
  <si>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</si>
  <si>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</si>
  <si>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</si>
  <si>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</si>
  <si>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</si>
  <si>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</si>
  <si>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</si>
  <si>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</si>
  <si>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</si>
  <si>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</si>
  <si>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</si>
  <si>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</si>
  <si>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</si>
  <si>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</si>
  <si>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</si>
  <si>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</si>
  <si>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</si>
  <si>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</si>
  <si>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</si>
  <si>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</si>
  <si>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</si>
  <si>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</si>
  <si>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</si>
  <si>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</si>
  <si>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</si>
  <si>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</si>
  <si>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</si>
  <si>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</si>
  <si>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</si>
  <si>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이용일자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</si>
  <si>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</si>
  <si>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</si>
  <si>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</si>
  <si>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결제원금</t>
    <phoneticPr fontId="2" type="noConversion"/>
  </si>
  <si>
    <t>총합계</t>
  </si>
  <si>
    <t>(모두)</t>
  </si>
  <si>
    <t>1-5</t>
  </si>
  <si>
    <t>6-10</t>
  </si>
  <si>
    <t>11-15</t>
  </si>
  <si>
    <t>16-20</t>
  </si>
  <si>
    <t>평균 : 본인부담금</t>
  </si>
  <si>
    <t>평균 : 공단부담금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</si>
</sst>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7" fillId="0" borderId="1" xfId="4" applyNumberFormat="1" applyFont="1" applyBorder="1" applyAlignment="1">
      <alignment horizontal="center" wrapText="1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8EB9EE5C-36BE-0A62-2D32-A6468F9D0597}"/>
            </a:ext>
          </a:extLst>
        </xdr:cNvPr>
        <xdr:cNvSpPr/>
      </xdr:nvSpPr>
      <xdr:spPr>
        <a:xfrm>
          <a:off x="3535680" y="220980"/>
          <a:ext cx="9067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서식설정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249F101F-6FD5-35BF-AE9E-7A8584BA0B91}"/>
            </a:ext>
          </a:extLst>
        </xdr:cNvPr>
        <xdr:cNvSpPr/>
      </xdr:nvSpPr>
      <xdr:spPr>
        <a:xfrm>
          <a:off x="3535680" y="883920"/>
          <a:ext cx="9067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0</xdr:row>
          <xdr:rowOff>60960</xdr:rowOff>
        </xdr:from>
        <xdr:to>
          <xdr:col>4</xdr:col>
          <xdr:colOff>693420</xdr:colOff>
          <xdr:row>0</xdr:row>
          <xdr:rowOff>426720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H K" refreshedDate="45626.422848958333" backgroundQuery="1" createdVersion="8" refreshedVersion="8" minRefreshableVersion="3" recordCount="70" xr:uid="{6C01865B-527B-4E39-9B8D-385D43A58D1E}">
  <cacheSource type="external" connectionId="2"/>
  <cacheFields count="5">
    <cacheField name="성별" numFmtId="0" sqlType="-9">
      <sharedItems count="2">
        <s v="남"/>
        <s v="여"/>
      </sharedItems>
    </cacheField>
    <cacheField name="수급자등급" numFmtId="0" sqlType="8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 sqlType="8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2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본인부담금" numFmtId="0" sqlType="8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 sqlType="8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x v="0"/>
    <x v="0"/>
    <x v="0"/>
  </r>
  <r>
    <x v="0"/>
    <x v="1"/>
    <x v="1"/>
    <x v="0"/>
    <x v="0"/>
  </r>
  <r>
    <x v="0"/>
    <x v="1"/>
    <x v="2"/>
    <x v="0"/>
    <x v="0"/>
  </r>
  <r>
    <x v="0"/>
    <x v="1"/>
    <x v="3"/>
    <x v="0"/>
    <x v="0"/>
  </r>
  <r>
    <x v="1"/>
    <x v="0"/>
    <x v="4"/>
    <x v="1"/>
    <x v="1"/>
  </r>
  <r>
    <x v="0"/>
    <x v="1"/>
    <x v="5"/>
    <x v="1"/>
    <x v="1"/>
  </r>
  <r>
    <x v="0"/>
    <x v="1"/>
    <x v="1"/>
    <x v="1"/>
    <x v="1"/>
  </r>
  <r>
    <x v="0"/>
    <x v="2"/>
    <x v="3"/>
    <x v="1"/>
    <x v="1"/>
  </r>
  <r>
    <x v="1"/>
    <x v="0"/>
    <x v="6"/>
    <x v="2"/>
    <x v="2"/>
  </r>
  <r>
    <x v="1"/>
    <x v="1"/>
    <x v="7"/>
    <x v="2"/>
    <x v="2"/>
  </r>
  <r>
    <x v="0"/>
    <x v="1"/>
    <x v="3"/>
    <x v="2"/>
    <x v="2"/>
  </r>
  <r>
    <x v="1"/>
    <x v="2"/>
    <x v="8"/>
    <x v="2"/>
    <x v="2"/>
  </r>
  <r>
    <x v="0"/>
    <x v="0"/>
    <x v="9"/>
    <x v="3"/>
    <x v="3"/>
  </r>
  <r>
    <x v="0"/>
    <x v="1"/>
    <x v="10"/>
    <x v="3"/>
    <x v="3"/>
  </r>
  <r>
    <x v="1"/>
    <x v="2"/>
    <x v="10"/>
    <x v="3"/>
    <x v="3"/>
  </r>
  <r>
    <x v="0"/>
    <x v="2"/>
    <x v="9"/>
    <x v="3"/>
    <x v="3"/>
  </r>
  <r>
    <x v="0"/>
    <x v="0"/>
    <x v="1"/>
    <x v="4"/>
    <x v="4"/>
  </r>
  <r>
    <x v="0"/>
    <x v="2"/>
    <x v="11"/>
    <x v="4"/>
    <x v="4"/>
  </r>
  <r>
    <x v="0"/>
    <x v="2"/>
    <x v="12"/>
    <x v="4"/>
    <x v="4"/>
  </r>
  <r>
    <x v="0"/>
    <x v="2"/>
    <x v="13"/>
    <x v="4"/>
    <x v="4"/>
  </r>
  <r>
    <x v="1"/>
    <x v="0"/>
    <x v="2"/>
    <x v="5"/>
    <x v="5"/>
  </r>
  <r>
    <x v="1"/>
    <x v="2"/>
    <x v="14"/>
    <x v="5"/>
    <x v="5"/>
  </r>
  <r>
    <x v="1"/>
    <x v="2"/>
    <x v="6"/>
    <x v="5"/>
    <x v="5"/>
  </r>
  <r>
    <x v="1"/>
    <x v="2"/>
    <x v="15"/>
    <x v="5"/>
    <x v="5"/>
  </r>
  <r>
    <x v="1"/>
    <x v="0"/>
    <x v="3"/>
    <x v="6"/>
    <x v="6"/>
  </r>
  <r>
    <x v="1"/>
    <x v="2"/>
    <x v="0"/>
    <x v="6"/>
    <x v="6"/>
  </r>
  <r>
    <x v="0"/>
    <x v="2"/>
    <x v="2"/>
    <x v="6"/>
    <x v="6"/>
  </r>
  <r>
    <x v="0"/>
    <x v="2"/>
    <x v="1"/>
    <x v="6"/>
    <x v="6"/>
  </r>
  <r>
    <x v="0"/>
    <x v="0"/>
    <x v="1"/>
    <x v="7"/>
    <x v="7"/>
  </r>
  <r>
    <x v="1"/>
    <x v="0"/>
    <x v="16"/>
    <x v="7"/>
    <x v="7"/>
  </r>
  <r>
    <x v="1"/>
    <x v="0"/>
    <x v="1"/>
    <x v="7"/>
    <x v="7"/>
  </r>
  <r>
    <x v="1"/>
    <x v="3"/>
    <x v="17"/>
    <x v="8"/>
    <x v="8"/>
  </r>
  <r>
    <x v="1"/>
    <x v="0"/>
    <x v="11"/>
    <x v="8"/>
    <x v="8"/>
  </r>
  <r>
    <x v="0"/>
    <x v="0"/>
    <x v="0"/>
    <x v="8"/>
    <x v="8"/>
  </r>
  <r>
    <x v="0"/>
    <x v="3"/>
    <x v="2"/>
    <x v="9"/>
    <x v="9"/>
  </r>
  <r>
    <x v="1"/>
    <x v="0"/>
    <x v="4"/>
    <x v="9"/>
    <x v="9"/>
  </r>
  <r>
    <x v="1"/>
    <x v="0"/>
    <x v="0"/>
    <x v="9"/>
    <x v="9"/>
  </r>
  <r>
    <x v="0"/>
    <x v="3"/>
    <x v="2"/>
    <x v="10"/>
    <x v="10"/>
  </r>
  <r>
    <x v="1"/>
    <x v="0"/>
    <x v="10"/>
    <x v="10"/>
    <x v="10"/>
  </r>
  <r>
    <x v="0"/>
    <x v="0"/>
    <x v="6"/>
    <x v="10"/>
    <x v="10"/>
  </r>
  <r>
    <x v="0"/>
    <x v="3"/>
    <x v="7"/>
    <x v="11"/>
    <x v="11"/>
  </r>
  <r>
    <x v="1"/>
    <x v="3"/>
    <x v="6"/>
    <x v="11"/>
    <x v="11"/>
  </r>
  <r>
    <x v="0"/>
    <x v="0"/>
    <x v="0"/>
    <x v="11"/>
    <x v="11"/>
  </r>
  <r>
    <x v="1"/>
    <x v="3"/>
    <x v="10"/>
    <x v="12"/>
    <x v="12"/>
  </r>
  <r>
    <x v="1"/>
    <x v="3"/>
    <x v="6"/>
    <x v="12"/>
    <x v="12"/>
  </r>
  <r>
    <x v="1"/>
    <x v="0"/>
    <x v="17"/>
    <x v="12"/>
    <x v="12"/>
  </r>
  <r>
    <x v="1"/>
    <x v="3"/>
    <x v="1"/>
    <x v="13"/>
    <x v="13"/>
  </r>
  <r>
    <x v="1"/>
    <x v="3"/>
    <x v="1"/>
    <x v="13"/>
    <x v="13"/>
  </r>
  <r>
    <x v="0"/>
    <x v="3"/>
    <x v="2"/>
    <x v="13"/>
    <x v="13"/>
  </r>
  <r>
    <x v="1"/>
    <x v="3"/>
    <x v="13"/>
    <x v="14"/>
    <x v="14"/>
  </r>
  <r>
    <x v="1"/>
    <x v="3"/>
    <x v="3"/>
    <x v="14"/>
    <x v="14"/>
  </r>
  <r>
    <x v="0"/>
    <x v="3"/>
    <x v="13"/>
    <x v="14"/>
    <x v="14"/>
  </r>
  <r>
    <x v="0"/>
    <x v="4"/>
    <x v="4"/>
    <x v="15"/>
    <x v="15"/>
  </r>
  <r>
    <x v="0"/>
    <x v="3"/>
    <x v="3"/>
    <x v="15"/>
    <x v="15"/>
  </r>
  <r>
    <x v="0"/>
    <x v="4"/>
    <x v="11"/>
    <x v="15"/>
    <x v="15"/>
  </r>
  <r>
    <x v="1"/>
    <x v="4"/>
    <x v="16"/>
    <x v="16"/>
    <x v="16"/>
  </r>
  <r>
    <x v="1"/>
    <x v="3"/>
    <x v="2"/>
    <x v="16"/>
    <x v="16"/>
  </r>
  <r>
    <x v="0"/>
    <x v="4"/>
    <x v="11"/>
    <x v="16"/>
    <x v="16"/>
  </r>
  <r>
    <x v="0"/>
    <x v="4"/>
    <x v="2"/>
    <x v="17"/>
    <x v="17"/>
  </r>
  <r>
    <x v="0"/>
    <x v="3"/>
    <x v="1"/>
    <x v="17"/>
    <x v="17"/>
  </r>
  <r>
    <x v="1"/>
    <x v="1"/>
    <x v="2"/>
    <x v="17"/>
    <x v="17"/>
  </r>
  <r>
    <x v="0"/>
    <x v="4"/>
    <x v="0"/>
    <x v="18"/>
    <x v="18"/>
  </r>
  <r>
    <x v="1"/>
    <x v="4"/>
    <x v="6"/>
    <x v="18"/>
    <x v="18"/>
  </r>
  <r>
    <x v="0"/>
    <x v="1"/>
    <x v="2"/>
    <x v="18"/>
    <x v="18"/>
  </r>
  <r>
    <x v="0"/>
    <x v="4"/>
    <x v="6"/>
    <x v="19"/>
    <x v="19"/>
  </r>
  <r>
    <x v="1"/>
    <x v="4"/>
    <x v="7"/>
    <x v="19"/>
    <x v="19"/>
  </r>
  <r>
    <x v="0"/>
    <x v="1"/>
    <x v="2"/>
    <x v="19"/>
    <x v="19"/>
  </r>
  <r>
    <x v="0"/>
    <x v="1"/>
    <x v="1"/>
    <x v="20"/>
    <x v="20"/>
  </r>
  <r>
    <x v="1"/>
    <x v="4"/>
    <x v="10"/>
    <x v="20"/>
    <x v="20"/>
  </r>
  <r>
    <x v="1"/>
    <x v="1"/>
    <x v="13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FC1138-34B5-45E7-ACD2-7368386ADFE6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5"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dataField="1" compact="0" showAll="0"/>
  </pivotFields>
  <rowFields count="2">
    <field x="0"/>
    <field x="2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평균 : 본인부담금" fld="3" subtotal="average" baseField="2" baseItem="1" numFmtId="179"/>
    <dataField name="평균 : 공단부담금" fld="4" subtotal="average" baseField="2" baseItem="1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topLeftCell="A4" workbookViewId="0">
      <selection activeCell="C26" sqref="C26"/>
    </sheetView>
  </sheetViews>
  <sheetFormatPr defaultRowHeight="17.399999999999999" x14ac:dyDescent="0.4"/>
  <cols>
    <col min="1" max="1" width="13.19921875" customWidth="1"/>
    <col min="2" max="3" width="13" customWidth="1"/>
    <col min="4" max="4" width="11" customWidth="1"/>
    <col min="5" max="5" width="10.3984375" customWidth="1"/>
    <col min="6" max="6" width="5.19921875" bestFit="1" customWidth="1"/>
    <col min="7" max="7" width="7.09765625" customWidth="1"/>
    <col min="8" max="8" width="11.19921875" customWidth="1"/>
  </cols>
  <sheetData>
    <row r="1" spans="1:8" x14ac:dyDescent="0.4">
      <c r="A1" t="s">
        <v>67</v>
      </c>
    </row>
    <row r="2" spans="1:8" x14ac:dyDescent="0.4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4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4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4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4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4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4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4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4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4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4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4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4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4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4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4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4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4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4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4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4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4">
      <c r="A24" t="s">
        <v>304</v>
      </c>
    </row>
    <row r="25" spans="1:8" x14ac:dyDescent="0.4">
      <c r="A25" t="b">
        <f>AND(ISEVEN(RIGHT(D3,1)),E3&gt;=200000)</f>
        <v>0</v>
      </c>
    </row>
    <row r="27" spans="1:8" x14ac:dyDescent="0.4">
      <c r="A27" t="s">
        <v>305</v>
      </c>
      <c r="B27" t="s">
        <v>306</v>
      </c>
      <c r="C27" t="s">
        <v>307</v>
      </c>
      <c r="D27" t="s">
        <v>308</v>
      </c>
      <c r="E27" t="s">
        <v>309</v>
      </c>
    </row>
    <row r="28" spans="1:8" x14ac:dyDescent="0.4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4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4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4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4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4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4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>OR(IFERROR(SEARCH("가족",$C3),FALSE),$E3&gt;=500000)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workbookViewId="0"/>
  </sheetViews>
  <sheetFormatPr defaultColWidth="9" defaultRowHeight="17.399999999999999" x14ac:dyDescent="0.4"/>
  <cols>
    <col min="1" max="1" width="10.19921875" customWidth="1"/>
    <col min="2" max="2" width="8.5" customWidth="1"/>
    <col min="3" max="3" width="6.5" customWidth="1"/>
    <col min="4" max="4" width="12.09765625" customWidth="1"/>
    <col min="5" max="6" width="6.5" customWidth="1"/>
    <col min="7" max="9" width="12.09765625" customWidth="1"/>
  </cols>
  <sheetData>
    <row r="1" spans="1:9" x14ac:dyDescent="0.4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4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4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4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4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4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4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4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4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4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4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4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4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4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4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4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4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4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4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4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4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4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4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4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4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4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4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4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4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4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4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4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4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4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4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4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4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4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4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4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4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4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4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4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4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4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4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4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4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4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4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4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4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4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4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4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4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4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4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4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4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4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4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4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4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4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4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4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4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4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4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topLeftCell="A16" workbookViewId="0">
      <selection activeCell="G36" sqref="G36"/>
    </sheetView>
  </sheetViews>
  <sheetFormatPr defaultRowHeight="17.399999999999999" x14ac:dyDescent="0.4"/>
  <cols>
    <col min="1" max="1" width="13.5" customWidth="1"/>
    <col min="2" max="4" width="16.3984375" bestFit="1" customWidth="1"/>
    <col min="5" max="5" width="12.5" bestFit="1" customWidth="1"/>
    <col min="6" max="6" width="6.3984375" customWidth="1"/>
    <col min="7" max="7" width="13" customWidth="1"/>
    <col min="8" max="8" width="14" bestFit="1" customWidth="1"/>
    <col min="9" max="9" width="11" bestFit="1" customWidth="1"/>
    <col min="10" max="10" width="14.09765625" bestFit="1" customWidth="1"/>
    <col min="11" max="11" width="3.3984375" customWidth="1"/>
  </cols>
  <sheetData>
    <row r="1" spans="1:10" x14ac:dyDescent="0.4">
      <c r="A1" t="s">
        <v>2</v>
      </c>
    </row>
    <row r="2" spans="1:10" x14ac:dyDescent="0.4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4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>
        <f>IFERROR(IF(B3="할부",0%,HLOOKUP(E3,$B$25:$E$28,MATCH(C3,$A$27:$A$28,1)+2)),"")</f>
        <v>0</v>
      </c>
      <c r="H3" s="21">
        <f>IF(ISBLANK(F3),E3,ROUND(E3/RIGHT(F3,1),-2))</f>
        <v>47900</v>
      </c>
      <c r="I3" s="11">
        <v>143800</v>
      </c>
      <c r="J3" s="1" t="str" cm="1">
        <f t="array" ref="J3">fn비고(A3,I3)</f>
        <v>143800원 이월</v>
      </c>
    </row>
    <row r="4" spans="1:10" x14ac:dyDescent="0.4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f t="shared" ref="G4:G22" si="0">IFERROR(IF(B4="할부",0%,HLOOKUP(E4,$B$25:$E$28,MATCH(C4,$A$27:$A$28,1)+2)),"")</f>
        <v>0.01</v>
      </c>
      <c r="H4" s="21">
        <f t="shared" ref="H4:H22" si="1">IF(ISBLANK(F4),E4,ROUND(E4/RIGHT(F4,1),-2))</f>
        <v>174100</v>
      </c>
      <c r="I4" s="11">
        <v>0</v>
      </c>
      <c r="J4" s="1" t="str" cm="1">
        <f t="array" ref="J4">fn비고(A4,I4)</f>
        <v>10월 결제완료</v>
      </c>
    </row>
    <row r="5" spans="1:10" x14ac:dyDescent="0.4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>
        <f t="shared" si="0"/>
        <v>5.0000000000000001E-3</v>
      </c>
      <c r="H5" s="21">
        <f t="shared" si="1"/>
        <v>52900</v>
      </c>
      <c r="I5" s="11">
        <v>0</v>
      </c>
      <c r="J5" s="1" t="str" cm="1">
        <f t="array" ref="J5">fn비고(A5,I5)</f>
        <v>2월 결제완료</v>
      </c>
    </row>
    <row r="6" spans="1:10" x14ac:dyDescent="0.4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f t="shared" si="0"/>
        <v>0.02</v>
      </c>
      <c r="H6" s="21">
        <f t="shared" si="1"/>
        <v>327900</v>
      </c>
      <c r="I6" s="11">
        <v>0</v>
      </c>
      <c r="J6" s="1" t="str" cm="1">
        <f t="array" ref="J6">fn비고(A6,I6)</f>
        <v>3월 결제완료</v>
      </c>
    </row>
    <row r="7" spans="1:10" x14ac:dyDescent="0.4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>
        <f t="shared" si="0"/>
        <v>0</v>
      </c>
      <c r="H7" s="21">
        <f t="shared" si="1"/>
        <v>16100</v>
      </c>
      <c r="I7" s="11">
        <v>96700</v>
      </c>
      <c r="J7" s="1" t="str" cm="1">
        <f t="array" ref="J7">fn비고(A7,I7)</f>
        <v>96700원 이월</v>
      </c>
    </row>
    <row r="8" spans="1:10" x14ac:dyDescent="0.4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>
        <f t="shared" si="0"/>
        <v>1.4999999999999999E-2</v>
      </c>
      <c r="H8" s="21">
        <f t="shared" si="1"/>
        <v>166600</v>
      </c>
      <c r="I8" s="11">
        <v>0</v>
      </c>
      <c r="J8" s="1" t="str" cm="1">
        <f t="array" ref="J8">fn비고(A8,I8)</f>
        <v>6월 결제완료</v>
      </c>
    </row>
    <row r="9" spans="1:10" x14ac:dyDescent="0.4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>
        <f t="shared" si="0"/>
        <v>0</v>
      </c>
      <c r="H9" s="21">
        <f t="shared" si="1"/>
        <v>282700</v>
      </c>
      <c r="I9" s="11">
        <v>282700</v>
      </c>
      <c r="J9" s="1" t="str" cm="1">
        <f t="array" ref="J9">fn비고(A9,I9)</f>
        <v>282700원 이월</v>
      </c>
    </row>
    <row r="10" spans="1:10" x14ac:dyDescent="0.4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f t="shared" si="0"/>
        <v>0.02</v>
      </c>
      <c r="H10" s="21">
        <f t="shared" si="1"/>
        <v>415200</v>
      </c>
      <c r="I10" s="11">
        <v>0</v>
      </c>
      <c r="J10" s="1" t="str" cm="1">
        <f t="array" ref="J10">fn비고(A10,I10)</f>
        <v>11월 결제완료</v>
      </c>
    </row>
    <row r="11" spans="1:10" x14ac:dyDescent="0.4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 t="str">
        <f t="shared" si="0"/>
        <v/>
      </c>
      <c r="H11" s="21">
        <f t="shared" si="1"/>
        <v>5200</v>
      </c>
      <c r="I11" s="11">
        <v>0</v>
      </c>
      <c r="J11" s="1" t="str" cm="1">
        <f t="array" ref="J11">fn비고(A11,I11)</f>
        <v>4월 결제완료</v>
      </c>
    </row>
    <row r="12" spans="1:10" x14ac:dyDescent="0.4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f t="shared" si="0"/>
        <v>0.01</v>
      </c>
      <c r="H12" s="21">
        <f t="shared" si="1"/>
        <v>185300</v>
      </c>
      <c r="I12" s="11">
        <v>0</v>
      </c>
      <c r="J12" s="1" t="str" cm="1">
        <f t="array" ref="J12">fn비고(A12,I12)</f>
        <v>11월 결제완료</v>
      </c>
    </row>
    <row r="13" spans="1:10" x14ac:dyDescent="0.4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>
        <f t="shared" si="0"/>
        <v>0</v>
      </c>
      <c r="H13" s="21">
        <f t="shared" si="1"/>
        <v>93900</v>
      </c>
      <c r="I13" s="11">
        <v>469300</v>
      </c>
      <c r="J13" s="1" t="str" cm="1">
        <f t="array" ref="J13">fn비고(A13,I13)</f>
        <v>469300원 이월</v>
      </c>
    </row>
    <row r="14" spans="1:10" x14ac:dyDescent="0.4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>
        <f t="shared" si="0"/>
        <v>0.02</v>
      </c>
      <c r="H14" s="21">
        <f t="shared" si="1"/>
        <v>207400</v>
      </c>
      <c r="I14" s="11">
        <v>0</v>
      </c>
      <c r="J14" s="1" t="str" cm="1">
        <f t="array" ref="J14">fn비고(A14,I14)</f>
        <v>7월 결제완료</v>
      </c>
    </row>
    <row r="15" spans="1:10" x14ac:dyDescent="0.4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f t="shared" si="0"/>
        <v>0.01</v>
      </c>
      <c r="H15" s="21">
        <f t="shared" si="1"/>
        <v>171300</v>
      </c>
      <c r="I15" s="11">
        <v>0</v>
      </c>
      <c r="J15" s="1" t="str" cm="1">
        <f t="array" ref="J15">fn비고(A15,I15)</f>
        <v>12월 결제완료</v>
      </c>
    </row>
    <row r="16" spans="1:10" x14ac:dyDescent="0.4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>
        <f t="shared" si="0"/>
        <v>0</v>
      </c>
      <c r="H16" s="21">
        <f t="shared" si="1"/>
        <v>137100</v>
      </c>
      <c r="I16" s="11">
        <v>274300</v>
      </c>
      <c r="J16" s="1" t="str" cm="1">
        <f t="array" ref="J16">fn비고(A16,I16)</f>
        <v>274300원 이월</v>
      </c>
    </row>
    <row r="17" spans="1:10" x14ac:dyDescent="0.4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>
        <f t="shared" si="0"/>
        <v>2.5000000000000001E-2</v>
      </c>
      <c r="H17" s="21">
        <f t="shared" si="1"/>
        <v>503400</v>
      </c>
      <c r="I17" s="11">
        <v>0</v>
      </c>
      <c r="J17" s="1" t="str" cm="1">
        <f t="array" ref="J17">fn비고(A17,I17)</f>
        <v>8월 결제완료</v>
      </c>
    </row>
    <row r="18" spans="1:10" x14ac:dyDescent="0.4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 t="str">
        <f t="shared" si="0"/>
        <v/>
      </c>
      <c r="H18" s="21">
        <f t="shared" si="1"/>
        <v>9600</v>
      </c>
      <c r="I18" s="11">
        <v>0</v>
      </c>
      <c r="J18" s="1" t="str" cm="1">
        <f t="array" ref="J18">fn비고(A18,I18)</f>
        <v>1월 결제완료</v>
      </c>
    </row>
    <row r="19" spans="1:10" x14ac:dyDescent="0.4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f t="shared" si="0"/>
        <v>0.02</v>
      </c>
      <c r="H19" s="21">
        <f t="shared" si="1"/>
        <v>494100</v>
      </c>
      <c r="I19" s="11">
        <v>0</v>
      </c>
      <c r="J19" s="1" t="str" cm="1">
        <f t="array" ref="J19">fn비고(A19,I19)</f>
        <v>2월 결제완료</v>
      </c>
    </row>
    <row r="20" spans="1:10" x14ac:dyDescent="0.4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>
        <f t="shared" si="0"/>
        <v>0</v>
      </c>
      <c r="H20" s="21">
        <f t="shared" si="1"/>
        <v>150800</v>
      </c>
      <c r="I20" s="11">
        <v>150800</v>
      </c>
      <c r="J20" s="1" t="str" cm="1">
        <f t="array" ref="J20">fn비고(A20,I20)</f>
        <v>150800원 이월</v>
      </c>
    </row>
    <row r="21" spans="1:10" x14ac:dyDescent="0.4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>
        <f t="shared" si="0"/>
        <v>5.0000000000000001E-3</v>
      </c>
      <c r="H21" s="21">
        <f t="shared" si="1"/>
        <v>58400</v>
      </c>
      <c r="I21" s="11">
        <v>0</v>
      </c>
      <c r="J21" s="1" t="str" cm="1">
        <f t="array" ref="J21">fn비고(A21,I21)</f>
        <v>6월 결제완료</v>
      </c>
    </row>
    <row r="22" spans="1:10" x14ac:dyDescent="0.4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f t="shared" si="0"/>
        <v>0.02</v>
      </c>
      <c r="H22" s="21">
        <f t="shared" si="1"/>
        <v>372300</v>
      </c>
      <c r="I22" s="11">
        <v>0</v>
      </c>
      <c r="J22" s="1" t="str" cm="1">
        <f t="array" ref="J22">fn비고(A22,I22)</f>
        <v>9월 결제완료</v>
      </c>
    </row>
    <row r="24" spans="1:10" x14ac:dyDescent="0.4">
      <c r="A24" t="s">
        <v>0</v>
      </c>
      <c r="G24" s="14" t="s">
        <v>36</v>
      </c>
    </row>
    <row r="25" spans="1:10" x14ac:dyDescent="0.4">
      <c r="A25" s="48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48" t="s">
        <v>22</v>
      </c>
      <c r="H25" s="48"/>
      <c r="I25" s="41" t="s">
        <v>37</v>
      </c>
    </row>
    <row r="26" spans="1:10" x14ac:dyDescent="0.4">
      <c r="A26" s="48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>
        <f t="array" ref="I26:I30">FREQUENCY(E3:E22,H26:H30)/COUNT(E3:E22)</f>
        <v>0.1</v>
      </c>
      <c r="J26" s="47"/>
    </row>
    <row r="27" spans="1:10" x14ac:dyDescent="0.4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0" x14ac:dyDescent="0.4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0" x14ac:dyDescent="0.4">
      <c r="G29" s="39">
        <v>300000</v>
      </c>
      <c r="H29" s="40">
        <v>500000</v>
      </c>
      <c r="I29" s="22">
        <v>0.3</v>
      </c>
    </row>
    <row r="30" spans="1:10" x14ac:dyDescent="0.4">
      <c r="A30" t="s">
        <v>259</v>
      </c>
      <c r="G30" s="39">
        <v>500000</v>
      </c>
      <c r="H30" s="40">
        <v>1000000</v>
      </c>
      <c r="I30" s="22">
        <v>0.15</v>
      </c>
    </row>
    <row r="31" spans="1:10" x14ac:dyDescent="0.4">
      <c r="A31" s="23" t="s">
        <v>19</v>
      </c>
      <c r="B31" s="41" t="s">
        <v>28</v>
      </c>
      <c r="C31" s="41" t="s">
        <v>31</v>
      </c>
      <c r="D31" s="41" t="s">
        <v>33</v>
      </c>
    </row>
    <row r="32" spans="1:10" x14ac:dyDescent="0.4">
      <c r="A32" s="23" t="s">
        <v>23</v>
      </c>
      <c r="B32" s="1" t="str">
        <f t="array" ref="B32">FIXED(MAX(($C$3:$C$22=B$31)*($B$3:$B$22=$A32)*$E$3:$E$22),0)&amp;"(총"&amp;COUNTIFS($C$3:$C$22,B$31,$B$3:$B$22,$A32)&amp;"건중)"</f>
        <v>565,400(총2건중)</v>
      </c>
      <c r="C32" s="1" t="str">
        <f t="array" ref="C32">FIXED(MAX(($C$3:$C$22=C$31)*($B$3:$B$22=$A32)*$E$3:$E$22),0)&amp;"(총"&amp;COUNTIFS($C$3:$C$22,C$31,$B$3:$B$22,$A32)&amp;"건중)"</f>
        <v>563,200(총3건중)</v>
      </c>
      <c r="D32" s="1" t="str">
        <f t="array" ref="D32">FIXED(MAX(($C$3:$C$22=D$31)*($B$3:$B$22=$A32)*$E$3:$E$22),0)&amp;"(총"&amp;COUNTIFS($C$3:$C$22,D$31,$B$3:$B$22,$A32)&amp;"건중)"</f>
        <v>301,600(총1건중)</v>
      </c>
    </row>
    <row r="33" spans="1:4" x14ac:dyDescent="0.4">
      <c r="A33" s="23" t="s">
        <v>30</v>
      </c>
      <c r="B33" s="1" t="str">
        <f t="array" ref="B33">FIXED(MAX(($C$3:$C$22=B$31)*($B$3:$B$22=$A33)*$E$3:$E$22),0)&amp;"(총"&amp;COUNTIFS($C$3:$C$22,B$31,$B$3:$B$22,$A33)&amp;"건중)"</f>
        <v>327,900(총4건중)</v>
      </c>
      <c r="C33" s="1" t="str">
        <f t="array" ref="C33">FIXED(MAX(($C$3:$C$22=C$31)*($B$3:$B$22=$A33)*$E$3:$E$22),0)&amp;"(총"&amp;COUNTIFS($C$3:$C$22,C$31,$B$3:$B$22,$A33)&amp;"건중)"</f>
        <v>494,100(총6건중)</v>
      </c>
      <c r="D33" s="1" t="str">
        <f t="array" ref="D33">FIXED(MAX(($C$3:$C$22=D$31)*($B$3:$B$22=$A33)*$E$3:$E$22),0)&amp;"(총"&amp;COUNTIFS($C$3:$C$22,D$31,$B$3:$B$22,$A33)&amp;"건중)"</f>
        <v>503,400(총4건중)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H11" sqref="H11"/>
    </sheetView>
  </sheetViews>
  <sheetFormatPr defaultRowHeight="17.399999999999999" x14ac:dyDescent="0.4"/>
  <cols>
    <col min="1" max="1" width="10.3984375" bestFit="1" customWidth="1"/>
    <col min="2" max="2" width="8" bestFit="1" customWidth="1"/>
    <col min="3" max="4" width="16.19921875" bestFit="1" customWidth="1"/>
  </cols>
  <sheetData>
    <row r="2" spans="1:4" x14ac:dyDescent="0.4">
      <c r="A2" s="51" t="s">
        <v>109</v>
      </c>
      <c r="B2" t="s">
        <v>311</v>
      </c>
    </row>
    <row r="4" spans="1:4" x14ac:dyDescent="0.4">
      <c r="A4" s="51" t="s">
        <v>108</v>
      </c>
      <c r="B4" s="51" t="s">
        <v>110</v>
      </c>
      <c r="C4" t="s">
        <v>316</v>
      </c>
      <c r="D4" t="s">
        <v>317</v>
      </c>
    </row>
    <row r="5" spans="1:4" x14ac:dyDescent="0.4">
      <c r="A5" t="s">
        <v>116</v>
      </c>
      <c r="C5" s="52">
        <v>5154.0270270270266</v>
      </c>
      <c r="D5" s="52">
        <v>29220.567567567567</v>
      </c>
    </row>
    <row r="6" spans="1:4" x14ac:dyDescent="0.4">
      <c r="B6" t="s">
        <v>312</v>
      </c>
      <c r="C6" s="52">
        <v>4463.04</v>
      </c>
      <c r="D6" s="52">
        <v>25308.560000000001</v>
      </c>
    </row>
    <row r="7" spans="1:4" x14ac:dyDescent="0.4">
      <c r="B7" t="s">
        <v>313</v>
      </c>
      <c r="C7" s="52">
        <v>5700</v>
      </c>
      <c r="D7" s="52">
        <v>32290</v>
      </c>
    </row>
    <row r="8" spans="1:4" x14ac:dyDescent="0.4">
      <c r="B8" t="s">
        <v>314</v>
      </c>
      <c r="C8" s="52">
        <v>6937.875</v>
      </c>
      <c r="D8" s="52">
        <v>39324.625</v>
      </c>
    </row>
    <row r="9" spans="1:4" x14ac:dyDescent="0.4">
      <c r="B9" t="s">
        <v>315</v>
      </c>
      <c r="C9" s="52">
        <v>6520</v>
      </c>
      <c r="D9" s="52">
        <v>36980</v>
      </c>
    </row>
    <row r="10" spans="1:4" x14ac:dyDescent="0.4">
      <c r="A10" t="s">
        <v>127</v>
      </c>
      <c r="C10" s="52">
        <v>5349.757575757576</v>
      </c>
      <c r="D10" s="52">
        <v>30332.969696969696</v>
      </c>
    </row>
    <row r="11" spans="1:4" x14ac:dyDescent="0.4">
      <c r="B11" t="s">
        <v>312</v>
      </c>
      <c r="C11" s="52">
        <v>5281.4</v>
      </c>
      <c r="D11" s="52">
        <v>29945.266666666666</v>
      </c>
    </row>
    <row r="12" spans="1:4" x14ac:dyDescent="0.4">
      <c r="B12" t="s">
        <v>313</v>
      </c>
      <c r="C12" s="52">
        <v>4688.8888888888887</v>
      </c>
      <c r="D12" s="52">
        <v>26588.888888888891</v>
      </c>
    </row>
    <row r="13" spans="1:4" x14ac:dyDescent="0.4">
      <c r="B13" t="s">
        <v>314</v>
      </c>
      <c r="C13" s="52">
        <v>5291.666666666667</v>
      </c>
      <c r="D13" s="52">
        <v>30005</v>
      </c>
    </row>
    <row r="14" spans="1:4" x14ac:dyDescent="0.4">
      <c r="B14" t="s">
        <v>315</v>
      </c>
      <c r="C14" s="52">
        <v>7790.333333333333</v>
      </c>
      <c r="D14" s="52">
        <v>44159.666666666664</v>
      </c>
    </row>
    <row r="15" spans="1:4" x14ac:dyDescent="0.4">
      <c r="A15" t="s">
        <v>310</v>
      </c>
      <c r="C15" s="52">
        <v>5246.3</v>
      </c>
      <c r="D15" s="52">
        <v>29744.985714285714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B9" sqref="B9"/>
    </sheetView>
  </sheetViews>
  <sheetFormatPr defaultRowHeight="17.399999999999999" x14ac:dyDescent="0.4"/>
  <cols>
    <col min="1" max="1" width="12" customWidth="1"/>
    <col min="2" max="2" width="10.09765625" customWidth="1"/>
    <col min="3" max="3" width="2.8984375" customWidth="1"/>
    <col min="4" max="4" width="3.8984375" customWidth="1"/>
    <col min="5" max="5" width="10.8984375" bestFit="1" customWidth="1"/>
    <col min="6" max="11" width="10.09765625" customWidth="1"/>
  </cols>
  <sheetData>
    <row r="2" spans="1:11" x14ac:dyDescent="0.4">
      <c r="A2" t="s">
        <v>10</v>
      </c>
      <c r="D2" t="s">
        <v>0</v>
      </c>
      <c r="F2" s="49" t="s">
        <v>16</v>
      </c>
      <c r="G2" s="49"/>
      <c r="H2" s="49"/>
      <c r="I2" s="49"/>
      <c r="J2" s="49"/>
      <c r="K2" s="49"/>
    </row>
    <row r="3" spans="1:11" x14ac:dyDescent="0.4">
      <c r="A3" s="4" t="s">
        <v>16</v>
      </c>
      <c r="B3" s="5">
        <v>111669.45840312674</v>
      </c>
      <c r="E3" s="42">
        <f>B8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4">
      <c r="A4" s="4" t="s">
        <v>11</v>
      </c>
      <c r="B4" s="5">
        <v>3</v>
      </c>
      <c r="D4" s="50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4">
      <c r="A5" s="4" t="s">
        <v>15</v>
      </c>
      <c r="B5" s="6">
        <v>0.05</v>
      </c>
      <c r="D5" s="50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4">
      <c r="A6" s="4" t="s">
        <v>12</v>
      </c>
      <c r="B6" s="6">
        <v>5.0000000000000001E-3</v>
      </c>
      <c r="D6" s="50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4">
      <c r="A7" s="4" t="s">
        <v>13</v>
      </c>
      <c r="B7" s="5">
        <f>B3*B4*12*(1+B5)</f>
        <v>4221105.5276381914</v>
      </c>
      <c r="D7" s="50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4">
      <c r="A8" s="4" t="s">
        <v>14</v>
      </c>
      <c r="B8" s="5">
        <f>B7*(1-B6)</f>
        <v>4200000</v>
      </c>
      <c r="D8" s="50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4">
      <c r="D9" s="50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workbookViewId="0">
      <selection activeCell="J4" sqref="J4"/>
    </sheetView>
  </sheetViews>
  <sheetFormatPr defaultRowHeight="17.399999999999999" x14ac:dyDescent="0.4"/>
  <cols>
    <col min="6" max="6" width="2.3984375" customWidth="1"/>
    <col min="7" max="7" width="11.8984375" customWidth="1"/>
  </cols>
  <sheetData>
    <row r="1" spans="1:5" x14ac:dyDescent="0.4">
      <c r="A1" t="s">
        <v>2</v>
      </c>
    </row>
    <row r="2" spans="1:5" x14ac:dyDescent="0.4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4">
      <c r="A3" s="45">
        <v>221001</v>
      </c>
      <c r="B3" s="45" t="s">
        <v>262</v>
      </c>
      <c r="C3" s="45" t="s">
        <v>263</v>
      </c>
      <c r="D3" s="45" t="s">
        <v>264</v>
      </c>
      <c r="E3" s="53">
        <v>1</v>
      </c>
    </row>
    <row r="4" spans="1:5" x14ac:dyDescent="0.4">
      <c r="A4" s="45">
        <v>221002</v>
      </c>
      <c r="B4" s="45" t="s">
        <v>265</v>
      </c>
      <c r="C4" s="45" t="s">
        <v>263</v>
      </c>
      <c r="D4" s="45" t="s">
        <v>264</v>
      </c>
      <c r="E4" s="53">
        <v>2</v>
      </c>
    </row>
    <row r="5" spans="1:5" x14ac:dyDescent="0.4">
      <c r="A5" s="45">
        <v>221003</v>
      </c>
      <c r="B5" s="45" t="s">
        <v>266</v>
      </c>
      <c r="C5" s="45" t="s">
        <v>267</v>
      </c>
      <c r="D5" s="45" t="s">
        <v>268</v>
      </c>
      <c r="E5" s="53">
        <v>0</v>
      </c>
    </row>
    <row r="6" spans="1:5" x14ac:dyDescent="0.4">
      <c r="A6" s="45">
        <v>221004</v>
      </c>
      <c r="B6" s="45" t="s">
        <v>269</v>
      </c>
      <c r="C6" s="45" t="s">
        <v>267</v>
      </c>
      <c r="D6" s="45" t="s">
        <v>264</v>
      </c>
      <c r="E6" s="53">
        <v>2</v>
      </c>
    </row>
    <row r="7" spans="1:5" x14ac:dyDescent="0.4">
      <c r="A7" s="45">
        <v>221005</v>
      </c>
      <c r="B7" s="45" t="s">
        <v>270</v>
      </c>
      <c r="C7" s="45" t="s">
        <v>263</v>
      </c>
      <c r="D7" s="45" t="s">
        <v>271</v>
      </c>
      <c r="E7" s="53">
        <v>0</v>
      </c>
    </row>
    <row r="8" spans="1:5" x14ac:dyDescent="0.4">
      <c r="A8" s="45">
        <v>221006</v>
      </c>
      <c r="B8" s="45" t="s">
        <v>272</v>
      </c>
      <c r="C8" s="45" t="s">
        <v>263</v>
      </c>
      <c r="D8" s="45" t="s">
        <v>271</v>
      </c>
      <c r="E8" s="53">
        <v>1</v>
      </c>
    </row>
    <row r="9" spans="1:5" x14ac:dyDescent="0.4">
      <c r="A9" s="45">
        <v>221007</v>
      </c>
      <c r="B9" s="45" t="s">
        <v>273</v>
      </c>
      <c r="C9" s="45" t="s">
        <v>274</v>
      </c>
      <c r="D9" s="45" t="s">
        <v>268</v>
      </c>
      <c r="E9" s="53" t="s">
        <v>291</v>
      </c>
    </row>
    <row r="10" spans="1:5" x14ac:dyDescent="0.4">
      <c r="A10" s="45">
        <v>221008</v>
      </c>
      <c r="B10" s="45" t="s">
        <v>275</v>
      </c>
      <c r="C10" s="45" t="s">
        <v>267</v>
      </c>
      <c r="D10" s="45" t="s">
        <v>268</v>
      </c>
      <c r="E10" s="53">
        <v>1</v>
      </c>
    </row>
    <row r="11" spans="1:5" x14ac:dyDescent="0.4">
      <c r="A11" s="45">
        <v>221009</v>
      </c>
      <c r="B11" s="45" t="s">
        <v>276</v>
      </c>
      <c r="C11" s="45" t="s">
        <v>274</v>
      </c>
      <c r="D11" s="45" t="s">
        <v>264</v>
      </c>
      <c r="E11" s="53">
        <v>2</v>
      </c>
    </row>
    <row r="12" spans="1:5" x14ac:dyDescent="0.4">
      <c r="A12" s="45">
        <v>221010</v>
      </c>
      <c r="B12" s="45" t="s">
        <v>277</v>
      </c>
      <c r="C12" s="45" t="s">
        <v>263</v>
      </c>
      <c r="D12" s="45" t="s">
        <v>268</v>
      </c>
      <c r="E12" s="53">
        <v>0</v>
      </c>
    </row>
    <row r="13" spans="1:5" x14ac:dyDescent="0.4">
      <c r="A13" s="45">
        <v>221011</v>
      </c>
      <c r="B13" s="45" t="s">
        <v>278</v>
      </c>
      <c r="C13" s="45" t="s">
        <v>274</v>
      </c>
      <c r="D13" s="45" t="s">
        <v>279</v>
      </c>
      <c r="E13" s="53">
        <v>1</v>
      </c>
    </row>
    <row r="14" spans="1:5" x14ac:dyDescent="0.4">
      <c r="A14" s="45">
        <v>221012</v>
      </c>
      <c r="B14" s="45" t="s">
        <v>280</v>
      </c>
      <c r="C14" s="45" t="s">
        <v>274</v>
      </c>
      <c r="D14" s="45" t="s">
        <v>271</v>
      </c>
      <c r="E14" s="53">
        <v>1</v>
      </c>
    </row>
    <row r="15" spans="1:5" x14ac:dyDescent="0.4">
      <c r="A15" s="45">
        <v>221013</v>
      </c>
      <c r="B15" s="45" t="s">
        <v>281</v>
      </c>
      <c r="C15" s="45" t="s">
        <v>267</v>
      </c>
      <c r="D15" s="45" t="s">
        <v>279</v>
      </c>
      <c r="E15" s="53">
        <v>2</v>
      </c>
    </row>
    <row r="16" spans="1:5" x14ac:dyDescent="0.4">
      <c r="A16" s="45">
        <v>221014</v>
      </c>
      <c r="B16" s="45" t="s">
        <v>282</v>
      </c>
      <c r="C16" s="45" t="s">
        <v>263</v>
      </c>
      <c r="D16" s="45" t="s">
        <v>268</v>
      </c>
      <c r="E16" s="53">
        <v>1</v>
      </c>
    </row>
    <row r="17" spans="1:5" x14ac:dyDescent="0.4">
      <c r="A17" s="45">
        <v>221015</v>
      </c>
      <c r="B17" s="45" t="s">
        <v>283</v>
      </c>
      <c r="C17" s="45" t="s">
        <v>263</v>
      </c>
      <c r="D17" s="45" t="s">
        <v>264</v>
      </c>
      <c r="E17" s="53">
        <v>1</v>
      </c>
    </row>
    <row r="18" spans="1:5" x14ac:dyDescent="0.4">
      <c r="A18" s="45">
        <v>221016</v>
      </c>
      <c r="B18" s="45" t="s">
        <v>284</v>
      </c>
      <c r="C18" s="45" t="s">
        <v>274</v>
      </c>
      <c r="D18" s="45" t="s">
        <v>271</v>
      </c>
      <c r="E18" s="53">
        <v>2</v>
      </c>
    </row>
    <row r="19" spans="1:5" x14ac:dyDescent="0.4">
      <c r="A19" s="45">
        <v>221017</v>
      </c>
      <c r="B19" s="45" t="s">
        <v>285</v>
      </c>
      <c r="C19" s="45" t="s">
        <v>267</v>
      </c>
      <c r="D19" s="45" t="s">
        <v>279</v>
      </c>
      <c r="E19" s="53" t="s">
        <v>292</v>
      </c>
    </row>
    <row r="20" spans="1:5" x14ac:dyDescent="0.4">
      <c r="A20" s="45">
        <v>221018</v>
      </c>
      <c r="B20" s="45" t="s">
        <v>286</v>
      </c>
      <c r="C20" s="45" t="s">
        <v>263</v>
      </c>
      <c r="D20" s="45" t="s">
        <v>268</v>
      </c>
      <c r="E20" s="53">
        <v>0</v>
      </c>
    </row>
    <row r="21" spans="1:5" x14ac:dyDescent="0.4">
      <c r="A21" s="45">
        <v>231019</v>
      </c>
      <c r="B21" s="45" t="s">
        <v>287</v>
      </c>
      <c r="C21" s="45" t="s">
        <v>274</v>
      </c>
      <c r="D21" s="45" t="s">
        <v>268</v>
      </c>
      <c r="E21" s="53">
        <v>2</v>
      </c>
    </row>
    <row r="22" spans="1:5" x14ac:dyDescent="0.4">
      <c r="A22" s="45">
        <v>231020</v>
      </c>
      <c r="B22" s="45" t="s">
        <v>288</v>
      </c>
      <c r="C22" s="45" t="s">
        <v>267</v>
      </c>
      <c r="D22" s="45" t="s">
        <v>264</v>
      </c>
      <c r="E22" s="53">
        <v>0</v>
      </c>
    </row>
    <row r="23" spans="1:5" x14ac:dyDescent="0.4">
      <c r="A23" s="45">
        <v>231021</v>
      </c>
      <c r="B23" s="45" t="s">
        <v>289</v>
      </c>
      <c r="C23" s="45" t="s">
        <v>263</v>
      </c>
      <c r="D23" s="45" t="s">
        <v>264</v>
      </c>
      <c r="E23" s="53">
        <v>1</v>
      </c>
    </row>
    <row r="24" spans="1:5" x14ac:dyDescent="0.4">
      <c r="A24" s="45">
        <v>231022</v>
      </c>
      <c r="B24" s="45" t="s">
        <v>290</v>
      </c>
      <c r="C24" s="45" t="s">
        <v>274</v>
      </c>
      <c r="D24" s="45" t="s">
        <v>279</v>
      </c>
      <c r="E24" s="53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topLeftCell="A4" workbookViewId="0">
      <selection activeCell="K17" sqref="K17"/>
    </sheetView>
  </sheetViews>
  <sheetFormatPr defaultRowHeight="17.399999999999999" x14ac:dyDescent="0.4"/>
  <cols>
    <col min="1" max="1" width="11.09765625" customWidth="1"/>
    <col min="3" max="3" width="12.3984375" bestFit="1" customWidth="1"/>
  </cols>
  <sheetData>
    <row r="2" spans="1:3" ht="18" thickBot="1" x14ac:dyDescent="0.45">
      <c r="A2" t="s">
        <v>9</v>
      </c>
    </row>
    <row r="3" spans="1:3" x14ac:dyDescent="0.4">
      <c r="A3" s="16" t="s">
        <v>38</v>
      </c>
      <c r="B3" s="17" t="s">
        <v>39</v>
      </c>
      <c r="C3" s="17" t="s">
        <v>40</v>
      </c>
    </row>
    <row r="4" spans="1:3" x14ac:dyDescent="0.4">
      <c r="A4" s="18" t="s">
        <v>41</v>
      </c>
      <c r="B4" s="1">
        <v>430</v>
      </c>
      <c r="C4" s="19">
        <v>56000000</v>
      </c>
    </row>
    <row r="5" spans="1:3" x14ac:dyDescent="0.4">
      <c r="A5" s="18" t="s">
        <v>42</v>
      </c>
      <c r="B5" s="1">
        <v>190</v>
      </c>
      <c r="C5" s="19">
        <v>18400000</v>
      </c>
    </row>
    <row r="6" spans="1:3" x14ac:dyDescent="0.4">
      <c r="A6" s="18" t="s">
        <v>43</v>
      </c>
      <c r="B6" s="1">
        <v>120</v>
      </c>
      <c r="C6" s="19">
        <v>14400000</v>
      </c>
    </row>
    <row r="7" spans="1:3" x14ac:dyDescent="0.4">
      <c r="A7" s="18" t="s">
        <v>44</v>
      </c>
      <c r="B7" s="1">
        <v>100</v>
      </c>
      <c r="C7" s="19">
        <v>12000000</v>
      </c>
    </row>
    <row r="22" spans="11:11" x14ac:dyDescent="0.4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tabSelected="1" workbookViewId="0">
      <selection activeCell="K9" sqref="K9"/>
    </sheetView>
  </sheetViews>
  <sheetFormatPr defaultRowHeight="17.399999999999999" x14ac:dyDescent="0.4"/>
  <cols>
    <col min="1" max="1" width="9.3984375" customWidth="1"/>
    <col min="2" max="2" width="10" customWidth="1"/>
    <col min="3" max="3" width="12.8984375" customWidth="1"/>
    <col min="4" max="4" width="11.59765625" customWidth="1"/>
    <col min="5" max="5" width="13.69921875" customWidth="1"/>
    <col min="6" max="6" width="2.8984375" customWidth="1"/>
    <col min="8" max="8" width="11.8984375" bestFit="1" customWidth="1"/>
  </cols>
  <sheetData>
    <row r="1" spans="1:8" ht="42" customHeight="1" x14ac:dyDescent="0.4">
      <c r="A1" t="s">
        <v>1</v>
      </c>
      <c r="G1" t="s">
        <v>0</v>
      </c>
    </row>
    <row r="2" spans="1:8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4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4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4">
      <c r="A5" s="1"/>
      <c r="B5" s="1"/>
      <c r="C5" s="21"/>
      <c r="D5" s="21"/>
      <c r="E5" s="21"/>
      <c r="G5" s="1" t="s">
        <v>295</v>
      </c>
      <c r="H5" s="46">
        <v>30000000</v>
      </c>
    </row>
    <row r="6" spans="1:8" x14ac:dyDescent="0.4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4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4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4">
      <c r="A9" s="2"/>
      <c r="B9" s="2"/>
      <c r="C9" s="46"/>
      <c r="D9" s="46"/>
      <c r="E9" s="46"/>
    </row>
    <row r="10" spans="1:8" x14ac:dyDescent="0.4">
      <c r="A10" s="2"/>
      <c r="B10" s="2"/>
      <c r="C10" s="46"/>
      <c r="D10" s="46"/>
      <c r="E10" s="46"/>
    </row>
    <row r="11" spans="1:8" x14ac:dyDescent="0.4">
      <c r="A11" s="2"/>
      <c r="B11" s="2"/>
      <c r="C11" s="46"/>
      <c r="D11" s="46"/>
      <c r="E11" s="46"/>
    </row>
    <row r="12" spans="1:8" x14ac:dyDescent="0.4">
      <c r="A12" s="2"/>
      <c r="B12" s="2"/>
      <c r="C12" s="46"/>
      <c r="D12" s="46"/>
      <c r="E12" s="46"/>
    </row>
    <row r="13" spans="1:8" x14ac:dyDescent="0.4">
      <c r="A13" s="2"/>
      <c r="B13" s="2"/>
      <c r="C13" s="46"/>
      <c r="D13" s="46"/>
      <c r="E13" s="46"/>
    </row>
    <row r="14" spans="1:8" x14ac:dyDescent="0.4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388620</xdr:colOff>
                <xdr:row>0</xdr:row>
                <xdr:rowOff>60960</xdr:rowOff>
              </from>
              <to>
                <xdr:col>4</xdr:col>
                <xdr:colOff>693420</xdr:colOff>
                <xdr:row>0</xdr:row>
                <xdr:rowOff>426720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DH K</cp:lastModifiedBy>
  <cp:lastPrinted>2024-11-30T01:07:47Z</cp:lastPrinted>
  <dcterms:created xsi:type="dcterms:W3CDTF">2023-01-31T07:13:44Z</dcterms:created>
  <dcterms:modified xsi:type="dcterms:W3CDTF">2024-11-30T01:52:02Z</dcterms:modified>
</cp:coreProperties>
</file>