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 codeName="{DD97A8EA-9A9A-E61F-A557-7D5A7D7259C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dhkan\Desktop\2026_컴활1급실기_1회\길벗컴활1급통합\기출\09회\"/>
    </mc:Choice>
  </mc:AlternateContent>
  <xr:revisionPtr revIDLastSave="0" documentId="13_ncr:1_{2BCF96CB-52F4-413B-AE7B-654C2A5D11EC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기본작업" sheetId="4" r:id="rId1"/>
    <sheet name="계산작업" sheetId="3" r:id="rId2"/>
    <sheet name="분석작업-1" sheetId="6" r:id="rId3"/>
    <sheet name="분석작업-2" sheetId="1" r:id="rId4"/>
    <sheet name="기타작업-1" sheetId="7" r:id="rId5"/>
    <sheet name="기타작업-2" sheetId="2" r:id="rId6"/>
    <sheet name="기타작업-3" sheetId="9" r:id="rId7"/>
  </sheets>
  <functionGroups builtInGroupCount="19"/>
  <definedNames>
    <definedName name="_xlnm._FilterDatabase" localSheetId="0" hidden="1">기본작업!$A$2:$H$32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기본작업!$A$2:$H$32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7" i="3" l="1" a="1"/>
  <c r="H37" i="3" s="1"/>
  <c r="I37" i="3" a="1"/>
  <c r="I37" i="3" s="1"/>
  <c r="J37" i="3" a="1"/>
  <c r="J37" i="3" s="1"/>
  <c r="H38" i="3" a="1"/>
  <c r="H38" i="3"/>
  <c r="I38" i="3" a="1"/>
  <c r="I38" i="3" s="1"/>
  <c r="J38" i="3" a="1"/>
  <c r="J38" i="3" s="1"/>
  <c r="H39" i="3" a="1"/>
  <c r="H39" i="3" s="1"/>
  <c r="I39" i="3" a="1"/>
  <c r="I39" i="3"/>
  <c r="J39" i="3" a="1"/>
  <c r="J39" i="3" s="1"/>
  <c r="I36" i="3" a="1"/>
  <c r="I36" i="3" s="1"/>
  <c r="J36" i="3" a="1"/>
  <c r="J36" i="3" s="1"/>
  <c r="H36" i="3" a="1"/>
  <c r="H36" i="3" s="1"/>
  <c r="I4" i="3" a="1"/>
  <c r="I8" i="3" a="1"/>
  <c r="I12" i="3" a="1"/>
  <c r="I16" i="3" a="1"/>
  <c r="I20" i="3" a="1"/>
  <c r="I24" i="3" a="1"/>
  <c r="I28" i="3" a="1"/>
  <c r="I32" i="3" a="1"/>
  <c r="I25" i="3" a="1"/>
  <c r="I5" i="3" a="1"/>
  <c r="I9" i="3" a="1"/>
  <c r="I13" i="3" a="1"/>
  <c r="I17" i="3" a="1"/>
  <c r="I21" i="3" a="1"/>
  <c r="I29" i="3" a="1"/>
  <c r="I10" i="3" a="1"/>
  <c r="I14" i="3" a="1"/>
  <c r="I18" i="3" a="1"/>
  <c r="I22" i="3" a="1"/>
  <c r="I26" i="3" a="1"/>
  <c r="I30" i="3" a="1"/>
  <c r="I6" i="3" a="1"/>
  <c r="I11" i="3" a="1"/>
  <c r="I7" i="3" a="1"/>
  <c r="I15" i="3" a="1"/>
  <c r="I19" i="3" a="1"/>
  <c r="I23" i="3" a="1"/>
  <c r="I27" i="3" a="1"/>
  <c r="I31" i="3" a="1"/>
  <c r="I3" i="3" a="1"/>
  <c r="I31" i="3" l="1"/>
  <c r="I27" i="3"/>
  <c r="I23" i="3"/>
  <c r="I19" i="3"/>
  <c r="I15" i="3"/>
  <c r="I7" i="3"/>
  <c r="I11" i="3"/>
  <c r="I6" i="3"/>
  <c r="I30" i="3"/>
  <c r="I26" i="3"/>
  <c r="I22" i="3"/>
  <c r="I18" i="3"/>
  <c r="I14" i="3"/>
  <c r="I10" i="3"/>
  <c r="I29" i="3"/>
  <c r="I21" i="3"/>
  <c r="I17" i="3"/>
  <c r="I13" i="3"/>
  <c r="I9" i="3"/>
  <c r="I5" i="3"/>
  <c r="I25" i="3"/>
  <c r="I32" i="3"/>
  <c r="I28" i="3"/>
  <c r="I24" i="3"/>
  <c r="I20" i="3"/>
  <c r="I16" i="3"/>
  <c r="I12" i="3"/>
  <c r="I8" i="3"/>
  <c r="I4" i="3"/>
  <c r="I3" i="3"/>
  <c r="B45" i="3" l="1" a="1"/>
  <c r="B45" i="3" s="1"/>
  <c r="C45" i="3" a="1"/>
  <c r="C45" i="3" s="1"/>
  <c r="D45" i="3" a="1"/>
  <c r="D45" i="3" s="1"/>
  <c r="E45" i="3" a="1"/>
  <c r="E45" i="3" s="1"/>
  <c r="B46" i="3" a="1"/>
  <c r="B46" i="3" s="1"/>
  <c r="C46" i="3" a="1"/>
  <c r="C46" i="3" s="1"/>
  <c r="D46" i="3" a="1"/>
  <c r="D46" i="3" s="1"/>
  <c r="E46" i="3" a="1"/>
  <c r="E46" i="3" s="1"/>
  <c r="C44" i="3" a="1"/>
  <c r="C44" i="3" s="1"/>
  <c r="D44" i="3" a="1"/>
  <c r="D44" i="3" s="1"/>
  <c r="E44" i="3" a="1"/>
  <c r="E44" i="3" s="1"/>
  <c r="B44" i="3" a="1"/>
  <c r="B44" i="3" s="1"/>
  <c r="H4" i="3" l="1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" i="3"/>
  <c r="D7" i="1" l="1"/>
  <c r="B5" i="1"/>
  <c r="A35" i="4" l="1"/>
  <c r="D4" i="2" l="1"/>
  <c r="D5" i="2"/>
  <c r="E5" i="2" s="1"/>
  <c r="D6" i="2"/>
  <c r="D7" i="2"/>
  <c r="D8" i="2"/>
  <c r="D3" i="2"/>
  <c r="C4" i="2"/>
  <c r="E4" i="2" s="1"/>
  <c r="C6" i="2"/>
  <c r="E6" i="2" s="1"/>
  <c r="C7" i="2"/>
  <c r="E7" i="2" s="1"/>
  <c r="C8" i="2"/>
  <c r="E8" i="2" s="1"/>
  <c r="C3" i="2"/>
  <c r="E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60F82F1-5AD5-4FE7-BB49-EE20E9936779}" keepAlive="1" name="쿼리 - 대출정보" description="통합 문서의 '대출정보' 쿼리에 대한 연결입니다." type="5" refreshedVersion="0" background="1">
    <dbPr connection="Provider=Microsoft.Mashup.OleDb.1;Data Source=$Workbook$;Location=대출정보;Extended Properties=&quot;&quot;" command="SELECT * FROM [대출정보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<sst xmlns="http://schemas.openxmlformats.org/spreadsheetml/2006/main" count="345" uniqueCount="205">
  <si>
    <t>고객번호</t>
    <phoneticPr fontId="1" type="noConversion"/>
  </si>
  <si>
    <t>고객등급</t>
    <phoneticPr fontId="1" type="noConversion"/>
  </si>
  <si>
    <t>일반</t>
    <phoneticPr fontId="1" type="noConversion"/>
  </si>
  <si>
    <t>우수</t>
    <phoneticPr fontId="1" type="noConversion"/>
  </si>
  <si>
    <t>최우수</t>
    <phoneticPr fontId="1" type="noConversion"/>
  </si>
  <si>
    <t>대출일</t>
    <phoneticPr fontId="1" type="noConversion"/>
  </si>
  <si>
    <t>월납입액</t>
    <phoneticPr fontId="1" type="noConversion"/>
  </si>
  <si>
    <t>비고</t>
    <phoneticPr fontId="1" type="noConversion"/>
  </si>
  <si>
    <t>대출액</t>
    <phoneticPr fontId="1" type="noConversion"/>
  </si>
  <si>
    <t>[표1]</t>
    <phoneticPr fontId="1" type="noConversion"/>
  </si>
  <si>
    <t>대출년도</t>
    <phoneticPr fontId="1" type="noConversion"/>
  </si>
  <si>
    <t>신용</t>
    <phoneticPr fontId="1" type="noConversion"/>
  </si>
  <si>
    <t>담보</t>
    <phoneticPr fontId="1" type="noConversion"/>
  </si>
  <si>
    <t>기금</t>
    <phoneticPr fontId="1" type="noConversion"/>
  </si>
  <si>
    <t>자금</t>
    <phoneticPr fontId="1" type="noConversion"/>
  </si>
  <si>
    <t>미래가치</t>
    <phoneticPr fontId="1" type="noConversion"/>
  </si>
  <si>
    <t>이자</t>
    <phoneticPr fontId="1" type="noConversion"/>
  </si>
  <si>
    <t>납입금액</t>
    <phoneticPr fontId="1" type="noConversion"/>
  </si>
  <si>
    <t>납입횟수</t>
    <phoneticPr fontId="1" type="noConversion"/>
  </si>
  <si>
    <t>납입횟수</t>
    <phoneticPr fontId="1" type="noConversion"/>
  </si>
  <si>
    <t>이자</t>
    <phoneticPr fontId="1" type="noConversion"/>
  </si>
  <si>
    <t>제품명</t>
    <phoneticPr fontId="1" type="noConversion"/>
  </si>
  <si>
    <t>백화점</t>
    <phoneticPr fontId="1" type="noConversion"/>
  </si>
  <si>
    <t>인터넷</t>
    <phoneticPr fontId="1" type="noConversion"/>
  </si>
  <si>
    <t>통신매체</t>
    <phoneticPr fontId="1" type="noConversion"/>
  </si>
  <si>
    <t>합계</t>
    <phoneticPr fontId="1" type="noConversion"/>
  </si>
  <si>
    <t>전동칫솔</t>
    <phoneticPr fontId="1" type="noConversion"/>
  </si>
  <si>
    <t>K03-52</t>
  </si>
  <si>
    <t>K04-35</t>
  </si>
  <si>
    <t>대출종류</t>
  </si>
  <si>
    <t>C02-38</t>
  </si>
  <si>
    <t>C02-01</t>
  </si>
  <si>
    <t>P01-27</t>
  </si>
  <si>
    <t>P01-37</t>
  </si>
  <si>
    <t>대출수수료</t>
    <phoneticPr fontId="1" type="noConversion"/>
  </si>
  <si>
    <t>서울</t>
    <phoneticPr fontId="1" type="noConversion"/>
  </si>
  <si>
    <t>인천</t>
    <phoneticPr fontId="1" type="noConversion"/>
  </si>
  <si>
    <t>대전</t>
    <phoneticPr fontId="1" type="noConversion"/>
  </si>
  <si>
    <t>부산</t>
    <phoneticPr fontId="1" type="noConversion"/>
  </si>
  <si>
    <t>무보증신용</t>
  </si>
  <si>
    <t>무보증신용</t>
    <phoneticPr fontId="1" type="noConversion"/>
  </si>
  <si>
    <t>예부적금담보</t>
  </si>
  <si>
    <t>예부적금담보</t>
    <phoneticPr fontId="1" type="noConversion"/>
  </si>
  <si>
    <t>국민주택기금</t>
  </si>
  <si>
    <t>국민주택기금</t>
    <phoneticPr fontId="1" type="noConversion"/>
  </si>
  <si>
    <t>주택자금</t>
  </si>
  <si>
    <t>주택자금</t>
    <phoneticPr fontId="1" type="noConversion"/>
  </si>
  <si>
    <t>대출형태</t>
    <phoneticPr fontId="1" type="noConversion"/>
  </si>
  <si>
    <t>대출기간</t>
  </si>
  <si>
    <t>대출기간</t>
    <phoneticPr fontId="1" type="noConversion"/>
  </si>
  <si>
    <t>[표1]</t>
  </si>
  <si>
    <t>대출일</t>
  </si>
  <si>
    <t>대출액</t>
  </si>
  <si>
    <t>대출수수료</t>
  </si>
  <si>
    <t>월납입액</t>
  </si>
  <si>
    <t>서울</t>
  </si>
  <si>
    <t>부산</t>
  </si>
  <si>
    <t>P01-23</t>
    <phoneticPr fontId="1" type="noConversion"/>
  </si>
  <si>
    <t>C04-08</t>
    <phoneticPr fontId="1" type="noConversion"/>
  </si>
  <si>
    <t>K02-12</t>
    <phoneticPr fontId="1" type="noConversion"/>
  </si>
  <si>
    <t>K02-26</t>
    <phoneticPr fontId="1" type="noConversion"/>
  </si>
  <si>
    <t>S03-37</t>
    <phoneticPr fontId="1" type="noConversion"/>
  </si>
  <si>
    <t>K02-59</t>
    <phoneticPr fontId="1" type="noConversion"/>
  </si>
  <si>
    <t>C03-08</t>
    <phoneticPr fontId="1" type="noConversion"/>
  </si>
  <si>
    <t>P02-14</t>
    <phoneticPr fontId="1" type="noConversion"/>
  </si>
  <si>
    <t>K01-07</t>
    <phoneticPr fontId="1" type="noConversion"/>
  </si>
  <si>
    <t>S04-02</t>
    <phoneticPr fontId="1" type="noConversion"/>
  </si>
  <si>
    <t>K03-26</t>
    <phoneticPr fontId="1" type="noConversion"/>
  </si>
  <si>
    <t>S03-05</t>
    <phoneticPr fontId="1" type="noConversion"/>
  </si>
  <si>
    <t>S01-02</t>
    <phoneticPr fontId="1" type="noConversion"/>
  </si>
  <si>
    <t>P04-48</t>
    <phoneticPr fontId="1" type="noConversion"/>
  </si>
  <si>
    <t>C02-67</t>
    <phoneticPr fontId="1" type="noConversion"/>
  </si>
  <si>
    <t>C01-38</t>
    <phoneticPr fontId="1" type="noConversion"/>
  </si>
  <si>
    <t>S01-64</t>
    <phoneticPr fontId="1" type="noConversion"/>
  </si>
  <si>
    <t>P04-15</t>
    <phoneticPr fontId="1" type="noConversion"/>
  </si>
  <si>
    <t>C02-28</t>
    <phoneticPr fontId="1" type="noConversion"/>
  </si>
  <si>
    <t>K04-26</t>
    <phoneticPr fontId="1" type="noConversion"/>
  </si>
  <si>
    <t>C03-88</t>
    <phoneticPr fontId="1" type="noConversion"/>
  </si>
  <si>
    <t>S04-31</t>
    <phoneticPr fontId="1" type="noConversion"/>
  </si>
  <si>
    <t>K02-06</t>
    <phoneticPr fontId="1" type="noConversion"/>
  </si>
  <si>
    <t>S01-42</t>
    <phoneticPr fontId="1" type="noConversion"/>
  </si>
  <si>
    <t>김진석</t>
  </si>
  <si>
    <t>구준식</t>
  </si>
  <si>
    <t>이진태</t>
  </si>
  <si>
    <t>이재철</t>
  </si>
  <si>
    <t>박순영</t>
  </si>
  <si>
    <t>설진구</t>
  </si>
  <si>
    <t>이영민</t>
  </si>
  <si>
    <t>도희철</t>
  </si>
  <si>
    <t>우진우</t>
  </si>
  <si>
    <t>민애라</t>
  </si>
  <si>
    <t>민승렬</t>
  </si>
  <si>
    <t>최만용</t>
  </si>
  <si>
    <t>오태열</t>
  </si>
  <si>
    <t>장우석</t>
  </si>
  <si>
    <t>이민주</t>
  </si>
  <si>
    <t>정대식</t>
  </si>
  <si>
    <t>김춘복</t>
  </si>
  <si>
    <t>이영진</t>
  </si>
  <si>
    <t>진영태</t>
  </si>
  <si>
    <t>임현석</t>
  </si>
  <si>
    <t>남지철</t>
  </si>
  <si>
    <t>국선재</t>
  </si>
  <si>
    <t>김상진</t>
  </si>
  <si>
    <t>민인희</t>
  </si>
  <si>
    <t>최철식</t>
  </si>
  <si>
    <t>박철형</t>
  </si>
  <si>
    <t>성철수</t>
  </si>
  <si>
    <t>대출지점</t>
  </si>
  <si>
    <t>충청</t>
  </si>
  <si>
    <t>경기</t>
  </si>
  <si>
    <t>고객명</t>
    <phoneticPr fontId="1" type="noConversion"/>
  </si>
  <si>
    <t>김세희</t>
    <phoneticPr fontId="1" type="noConversion"/>
  </si>
  <si>
    <t>김연주</t>
    <phoneticPr fontId="1" type="noConversion"/>
  </si>
  <si>
    <t>김성재</t>
    <phoneticPr fontId="1" type="noConversion"/>
  </si>
  <si>
    <t>[표1]</t>
    <phoneticPr fontId="1" type="noConversion"/>
  </si>
  <si>
    <t>가격</t>
  </si>
  <si>
    <t>장르</t>
  </si>
  <si>
    <t>시간</t>
  </si>
  <si>
    <t>대여료</t>
  </si>
  <si>
    <t>대여기간</t>
  </si>
  <si>
    <t>DVD-01</t>
  </si>
  <si>
    <t>7년만의 외출</t>
  </si>
  <si>
    <t>코메디</t>
  </si>
  <si>
    <t>DVD-02</t>
  </si>
  <si>
    <t>3000마일</t>
  </si>
  <si>
    <t>액션</t>
  </si>
  <si>
    <t>DVD-03</t>
  </si>
  <si>
    <t>대탈주SE</t>
  </si>
  <si>
    <t>DVD-04</t>
  </si>
  <si>
    <t>빨강머리앤</t>
  </si>
  <si>
    <t>애니메이션</t>
  </si>
  <si>
    <t>DVD-05</t>
  </si>
  <si>
    <t>화산고</t>
  </si>
  <si>
    <t>DVD-06</t>
  </si>
  <si>
    <t>프렌치키스</t>
  </si>
  <si>
    <t>DVD-07</t>
  </si>
  <si>
    <t>일단 뛰어</t>
  </si>
  <si>
    <t>DVD-08</t>
  </si>
  <si>
    <t>타이탄 족의 멸망</t>
  </si>
  <si>
    <t>모험</t>
  </si>
  <si>
    <t>DVD-09</t>
  </si>
  <si>
    <t>아마겟돈</t>
  </si>
  <si>
    <t>DVD-10</t>
  </si>
  <si>
    <t>아비정전</t>
  </si>
  <si>
    <t>드라마</t>
  </si>
  <si>
    <t>DVD-11</t>
  </si>
  <si>
    <t>철목련</t>
  </si>
  <si>
    <t>DVD-12</t>
  </si>
  <si>
    <t>자이언트 로보</t>
  </si>
  <si>
    <t>DVD-13</t>
  </si>
  <si>
    <t>피터팬</t>
  </si>
  <si>
    <t>DVD-14</t>
  </si>
  <si>
    <t>톰썸의 비밀모험</t>
  </si>
  <si>
    <t>DVD-15</t>
  </si>
  <si>
    <t>반지의 제왕</t>
  </si>
  <si>
    <t>DVD-16</t>
  </si>
  <si>
    <t>피도 눈물도 없이</t>
  </si>
  <si>
    <t>DVD-17</t>
  </si>
  <si>
    <t>뿌리</t>
  </si>
  <si>
    <t>DVD-18</t>
  </si>
  <si>
    <t>마리이야기</t>
  </si>
  <si>
    <t>DVD-19</t>
  </si>
  <si>
    <t>스몰빌</t>
  </si>
  <si>
    <t>DVD-20</t>
  </si>
  <si>
    <t>양철북</t>
  </si>
  <si>
    <t>DVD코드</t>
    <phoneticPr fontId="1" type="noConversion"/>
  </si>
  <si>
    <t>DVD명</t>
    <phoneticPr fontId="1" type="noConversion"/>
  </si>
  <si>
    <t>[표1] 판매현황</t>
    <phoneticPr fontId="1" type="noConversion"/>
  </si>
  <si>
    <t>커피포트</t>
    <phoneticPr fontId="1" type="noConversion"/>
  </si>
  <si>
    <t>피부마사지기</t>
    <phoneticPr fontId="1" type="noConversion"/>
  </si>
  <si>
    <t>면도기</t>
    <phoneticPr fontId="1" type="noConversion"/>
  </si>
  <si>
    <t>헤드셋</t>
    <phoneticPr fontId="1" type="noConversion"/>
  </si>
  <si>
    <t>이어폰</t>
    <phoneticPr fontId="1" type="noConversion"/>
  </si>
  <si>
    <t>제품명</t>
    <phoneticPr fontId="1" type="noConversion"/>
  </si>
  <si>
    <t>담당자</t>
    <phoneticPr fontId="1" type="noConversion"/>
  </si>
  <si>
    <t>판매금액</t>
    <phoneticPr fontId="1" type="noConversion"/>
  </si>
  <si>
    <t>홍길동</t>
  </si>
  <si>
    <t>냉장고</t>
  </si>
  <si>
    <t>식기세척기</t>
  </si>
  <si>
    <t>장길산</t>
    <phoneticPr fontId="1" type="noConversion"/>
  </si>
  <si>
    <t>[표1] 매출 관리 현황</t>
    <phoneticPr fontId="1" type="noConversion"/>
  </si>
  <si>
    <t>C</t>
    <phoneticPr fontId="1" type="noConversion"/>
  </si>
  <si>
    <t>P</t>
    <phoneticPr fontId="1" type="noConversion"/>
  </si>
  <si>
    <t>K</t>
    <phoneticPr fontId="1" type="noConversion"/>
  </si>
  <si>
    <t>S</t>
    <phoneticPr fontId="1" type="noConversion"/>
  </si>
  <si>
    <t>[표4] 대출형태와 순위별 매출액</t>
    <phoneticPr fontId="1" type="noConversion"/>
  </si>
  <si>
    <t>[표3] 대출년와 지역별 대출 건수</t>
    <phoneticPr fontId="1" type="noConversion"/>
  </si>
  <si>
    <t>[표2] 고객등급과 대출액별 수수료</t>
    <phoneticPr fontId="1" type="noConversion"/>
  </si>
  <si>
    <t>기간</t>
  </si>
  <si>
    <t>개수 : 대출지점</t>
  </si>
  <si>
    <t>값</t>
  </si>
  <si>
    <t>전체 개수 : 대출지점</t>
  </si>
  <si>
    <t>평균 : 대출금액</t>
  </si>
  <si>
    <t>전체 평균 : 대출금액</t>
  </si>
  <si>
    <t>1-12</t>
  </si>
  <si>
    <t>13-24</t>
  </si>
  <si>
    <t>25-36</t>
  </si>
  <si>
    <t>37-48</t>
  </si>
  <si>
    <t>49-60</t>
  </si>
  <si>
    <t>조건</t>
    <phoneticPr fontId="1" type="noConversion"/>
  </si>
  <si>
    <t>대출일</t>
    <phoneticPr fontId="1" type="noConversion"/>
  </si>
  <si>
    <t>고객명</t>
    <phoneticPr fontId="1" type="noConversion"/>
  </si>
  <si>
    <t>대출지점</t>
    <phoneticPr fontId="1" type="noConversion"/>
  </si>
  <si>
    <t>월납입액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</si>
</sst>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위&quot;"/>
    <numFmt numFmtId="177" formatCode="General&quot;개월&quot;"/>
    <numFmt numFmtId="178" formatCode="#,##0\ &quot;이상&quot;"/>
    <numFmt numFmtId="179" formatCode="#,##0\ &quot;미만&quot;"/>
    <numFmt numFmtId="180" formatCode="[Blue][&gt;=30]0;[Magenta][=-1]&quot;▣ 소장&quot;;0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42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4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14" fontId="6" fillId="0" borderId="1" xfId="5" applyNumberFormat="1" applyFont="1" applyBorder="1" applyAlignment="1">
      <alignment horizontal="center" vertical="center" wrapText="1"/>
    </xf>
    <xf numFmtId="41" fontId="6" fillId="0" borderId="1" xfId="4" applyFont="1" applyFill="1" applyBorder="1" applyAlignment="1">
      <alignment horizontal="right" vertical="center" wrapText="1"/>
    </xf>
    <xf numFmtId="177" fontId="6" fillId="0" borderId="1" xfId="5" applyNumberFormat="1" applyFont="1" applyBorder="1" applyAlignment="1">
      <alignment horizontal="right" vertical="center" wrapText="1"/>
    </xf>
    <xf numFmtId="42" fontId="0" fillId="0" borderId="1" xfId="6" applyFont="1" applyFill="1" applyBorder="1" applyAlignment="1">
      <alignment horizontal="center" vertical="center"/>
    </xf>
    <xf numFmtId="41" fontId="6" fillId="0" borderId="1" xfId="4" applyFont="1" applyFill="1" applyBorder="1" applyAlignment="1">
      <alignment vertical="center" wrapText="1"/>
    </xf>
    <xf numFmtId="177" fontId="6" fillId="0" borderId="1" xfId="5" applyNumberFormat="1" applyFont="1" applyBorder="1" applyAlignment="1">
      <alignment vertical="center" wrapText="1"/>
    </xf>
    <xf numFmtId="0" fontId="6" fillId="0" borderId="1" xfId="7" applyFont="1" applyBorder="1" applyAlignment="1">
      <alignment horizontal="center"/>
    </xf>
    <xf numFmtId="0" fontId="6" fillId="0" borderId="1" xfId="7" applyFont="1" applyBorder="1" applyAlignment="1">
      <alignment horizontal="center" wrapText="1"/>
    </xf>
    <xf numFmtId="41" fontId="0" fillId="0" borderId="1" xfId="4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9" fontId="8" fillId="0" borderId="1" xfId="0" applyNumberFormat="1" applyFont="1" applyBorder="1">
      <alignment vertical="center"/>
    </xf>
    <xf numFmtId="41" fontId="8" fillId="0" borderId="1" xfId="4" applyFont="1" applyBorder="1">
      <alignment vertical="center"/>
    </xf>
    <xf numFmtId="3" fontId="8" fillId="0" borderId="1" xfId="0" applyNumberFormat="1" applyFont="1" applyBorder="1">
      <alignment vertical="center"/>
    </xf>
    <xf numFmtId="0" fontId="8" fillId="0" borderId="0" xfId="0" applyFont="1">
      <alignment vertical="center"/>
    </xf>
    <xf numFmtId="3" fontId="8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41" fontId="8" fillId="0" borderId="1" xfId="4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 wrapText="1"/>
    </xf>
    <xf numFmtId="0" fontId="6" fillId="0" borderId="1" xfId="8" applyFont="1" applyBorder="1" applyAlignment="1">
      <alignment vertical="center" wrapText="1"/>
    </xf>
    <xf numFmtId="0" fontId="6" fillId="0" borderId="1" xfId="8" applyFont="1" applyBorder="1" applyAlignment="1">
      <alignment horizontal="right" vertical="center" wrapText="1"/>
    </xf>
    <xf numFmtId="42" fontId="6" fillId="0" borderId="1" xfId="6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41" fontId="8" fillId="0" borderId="1" xfId="4" applyFont="1" applyFill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center"/>
    </xf>
    <xf numFmtId="0" fontId="8" fillId="0" borderId="0" xfId="0" quotePrefix="1" applyFont="1">
      <alignment vertical="center"/>
    </xf>
    <xf numFmtId="0" fontId="8" fillId="0" borderId="0" xfId="0" applyFont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80" fontId="6" fillId="0" borderId="1" xfId="8" applyNumberFormat="1" applyFont="1" applyBorder="1" applyAlignment="1">
      <alignment horizontal="center" vertical="center" wrapText="1"/>
    </xf>
    <xf numFmtId="6" fontId="8" fillId="0" borderId="2" xfId="4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6" fontId="0" fillId="0" borderId="1" xfId="6" applyNumberFormat="1" applyFont="1" applyFill="1" applyBorder="1" applyAlignment="1">
      <alignment vertical="center"/>
    </xf>
  </cellXfs>
  <cellStyles count="9">
    <cellStyle name="쉼표 [0]" xfId="4" builtinId="6"/>
    <cellStyle name="쉼표 [0] 2" xfId="1" xr:uid="{00000000-0005-0000-0000-000001000000}"/>
    <cellStyle name="쉼표 [0] 3" xfId="3" xr:uid="{00000000-0005-0000-0000-000002000000}"/>
    <cellStyle name="통화 [0]" xfId="6" builtinId="7"/>
    <cellStyle name="표준" xfId="0" builtinId="0"/>
    <cellStyle name="표준 2" xfId="2" xr:uid="{00000000-0005-0000-0000-000005000000}"/>
    <cellStyle name="표준_계산작업" xfId="5" xr:uid="{00000000-0005-0000-0000-000006000000}"/>
    <cellStyle name="표준_기본작업-1" xfId="7" xr:uid="{00000000-0005-0000-0000-000007000000}"/>
    <cellStyle name="표준_기타작업-1" xfId="8" xr:uid="{00000000-0005-0000-0000-000008000000}"/>
  </cellStyles>
  <dxfs count="1"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백화점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'기타작업-2'!$B$4:$B$8</c:f>
              <c:numCache>
                <c:formatCode>_(* #,##0_);_(* \(#,##0\);_(* "-"_);_(@_)</c:formatCode>
                <c:ptCount val="5"/>
                <c:pt idx="0">
                  <c:v>550000</c:v>
                </c:pt>
                <c:pt idx="1">
                  <c:v>700000</c:v>
                </c:pt>
                <c:pt idx="2">
                  <c:v>680000</c:v>
                </c:pt>
                <c:pt idx="3">
                  <c:v>470000</c:v>
                </c:pt>
                <c:pt idx="4">
                  <c:v>340000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9-4738-B153-FD331AD32756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인터넷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'기타작업-2'!$C$4:$C$8</c:f>
              <c:numCache>
                <c:formatCode>_(* #,##0_);_(* \(#,##0\);_(* "-"_);_(@_)</c:formatCode>
                <c:ptCount val="5"/>
                <c:pt idx="0">
                  <c:v>687500</c:v>
                </c:pt>
                <c:pt idx="1">
                  <c:v>790000</c:v>
                </c:pt>
                <c:pt idx="2">
                  <c:v>850000</c:v>
                </c:pt>
                <c:pt idx="3">
                  <c:v>587500</c:v>
                </c:pt>
                <c:pt idx="4">
                  <c:v>425000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89-4738-B153-FD331AD32756}"/>
            </c:ext>
          </c:extLst>
        </c:ser>
        <c:ser>
          <c:idx val="2"/>
          <c:order val="2"/>
          <c:tx>
            <c:strRef>
              <c:f>'기타작업-2'!$D$2</c:f>
              <c:strCache>
                <c:ptCount val="1"/>
                <c:pt idx="0">
                  <c:v>통신매체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'기타작업-2'!$D$4:$D$8</c:f>
              <c:numCache>
                <c:formatCode>_(* #,##0_);_(* \(#,##0\);_(* "-"_);_(@_)</c:formatCode>
                <c:ptCount val="5"/>
                <c:pt idx="0">
                  <c:v>610500</c:v>
                </c:pt>
                <c:pt idx="1">
                  <c:v>777000</c:v>
                </c:pt>
                <c:pt idx="2">
                  <c:v>754800</c:v>
                </c:pt>
                <c:pt idx="3">
                  <c:v>521700</c:v>
                </c:pt>
                <c:pt idx="4">
                  <c:v>377400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89-4738-B153-FD331AD32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4856144"/>
        <c:axId val="1364852400"/>
      </c:barChart>
      <c:catAx>
        <c:axId val="1364856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2400"/>
        <c:crosses val="autoZero"/>
        <c:auto val="1"/>
        <c:lblAlgn val="ctr"/>
        <c:lblOffset val="100"/>
        <c:noMultiLvlLbl val="0"/>
      </c:catAx>
      <c:valAx>
        <c:axId val="136485240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6144"/>
        <c:crosses val="autoZero"/>
        <c:crossBetween val="between"/>
        <c:majorUnit val="300000"/>
      </c:valAx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dk1">
                <a:satMod val="103000"/>
                <a:lumMod val="102000"/>
                <a:tint val="94000"/>
              </a:schemeClr>
            </a:gs>
            <a:gs pos="50000">
              <a:schemeClr val="dk1">
                <a:satMod val="110000"/>
                <a:lumMod val="100000"/>
                <a:shade val="100000"/>
              </a:schemeClr>
            </a:gs>
            <a:gs pos="100000">
              <a:schemeClr val="dk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175260</xdr:colOff>
      <xdr:row>0</xdr:row>
      <xdr:rowOff>213360</xdr:rowOff>
    </xdr:from>
    <xdr:to>
      <xdr:col>9</xdr:col>
      <xdr:colOff>7620</xdr:colOff>
      <xdr:row>3</xdr:row>
      <xdr:rowOff>7620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1538A554-9A31-6921-24B7-ED664D9AB45D}"/>
            </a:ext>
          </a:extLst>
        </xdr:cNvPr>
        <xdr:cNvSpPr/>
      </xdr:nvSpPr>
      <xdr:spPr>
        <a:xfrm>
          <a:off x="5509260" y="213360"/>
          <a:ext cx="891540" cy="4572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9</xdr:col>
      <xdr:colOff>0</xdr:colOff>
      <xdr:row>6</xdr:row>
      <xdr:rowOff>7620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EC0B2DFE-1DA4-76D1-0C0D-784BBB7E4E90}"/>
            </a:ext>
          </a:extLst>
        </xdr:cNvPr>
        <xdr:cNvSpPr/>
      </xdr:nvSpPr>
      <xdr:spPr>
        <a:xfrm>
          <a:off x="5524500" y="883920"/>
          <a:ext cx="868680" cy="44958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  <a:endParaRPr lang="en-US" altLang="ko-K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502920</xdr:colOff>
          <xdr:row>0</xdr:row>
          <xdr:rowOff>106680</xdr:rowOff>
        </xdr:from>
        <xdr:to>
          <xdr:col>5</xdr:col>
          <xdr:colOff>76200</xdr:colOff>
          <xdr:row>2</xdr:row>
          <xdr:rowOff>38100</xdr:rowOff>
        </xdr:to>
        <xdr:sp macro="" textlink="">
          <xdr:nvSpPr>
            <xdr:cNvPr id="13314" name="cmd매출등록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6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hun Kang" refreshedDate="46070.874890740743" createdVersion="8" refreshedVersion="8" minRefreshableVersion="3" recordCount="30" xr:uid="{B5D65A7F-859B-4335-8A0E-4740810D8EE1}">
  <cacheSource type="worksheet">
    <worksheetSource name="대출정보"/>
  </cacheSource>
  <cacheFields count="3">
    <cacheField name="대출지점" numFmtId="0">
      <sharedItems count="4">
        <s v="충청"/>
        <s v="서울"/>
        <s v="경기"/>
        <s v="부산"/>
      </sharedItems>
    </cacheField>
    <cacheField name="대출금액" numFmtId="0">
      <sharedItems containsSemiMixedTypes="0" containsString="0" containsNumber="1" containsInteger="1" minValue="1000000" maxValue="35000000"/>
    </cacheField>
    <cacheField name="기간" numFmtId="0">
      <sharedItems containsSemiMixedTypes="0" containsString="0" containsNumber="1" containsInteger="1" minValue="12" maxValue="60" count="7">
        <n v="18"/>
        <n v="30"/>
        <n v="24"/>
        <n v="12"/>
        <n v="36"/>
        <n v="60"/>
        <n v="48"/>
      </sharedItems>
      <fieldGroup base="2">
        <rangePr autoStart="0" startNum="1" endNum="60" groupInterval="12"/>
        <groupItems count="7">
          <s v="&lt;1"/>
          <s v="1-12"/>
          <s v="13-24"/>
          <s v="25-36"/>
          <s v="37-48"/>
          <s v="49-60"/>
          <s v="&gt;6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n v="5000000"/>
    <x v="0"/>
  </r>
  <r>
    <x v="1"/>
    <n v="5000000"/>
    <x v="1"/>
  </r>
  <r>
    <x v="2"/>
    <n v="3000000"/>
    <x v="2"/>
  </r>
  <r>
    <x v="2"/>
    <n v="2500000"/>
    <x v="3"/>
  </r>
  <r>
    <x v="1"/>
    <n v="8000000"/>
    <x v="1"/>
  </r>
  <r>
    <x v="3"/>
    <n v="10000000"/>
    <x v="4"/>
  </r>
  <r>
    <x v="2"/>
    <n v="7000000"/>
    <x v="1"/>
  </r>
  <r>
    <x v="3"/>
    <n v="2000000"/>
    <x v="5"/>
  </r>
  <r>
    <x v="2"/>
    <n v="5000000"/>
    <x v="1"/>
  </r>
  <r>
    <x v="1"/>
    <n v="3000000"/>
    <x v="4"/>
  </r>
  <r>
    <x v="0"/>
    <n v="5000000"/>
    <x v="1"/>
  </r>
  <r>
    <x v="3"/>
    <n v="12000000"/>
    <x v="5"/>
  </r>
  <r>
    <x v="3"/>
    <n v="15000000"/>
    <x v="5"/>
  </r>
  <r>
    <x v="1"/>
    <n v="5000000"/>
    <x v="4"/>
  </r>
  <r>
    <x v="1"/>
    <n v="7000000"/>
    <x v="2"/>
  </r>
  <r>
    <x v="0"/>
    <n v="3000000"/>
    <x v="4"/>
  </r>
  <r>
    <x v="2"/>
    <n v="1000000"/>
    <x v="6"/>
  </r>
  <r>
    <x v="2"/>
    <n v="27000000"/>
    <x v="6"/>
  </r>
  <r>
    <x v="1"/>
    <n v="5000000"/>
    <x v="0"/>
  </r>
  <r>
    <x v="2"/>
    <n v="15000000"/>
    <x v="5"/>
  </r>
  <r>
    <x v="1"/>
    <n v="3000000"/>
    <x v="2"/>
  </r>
  <r>
    <x v="0"/>
    <n v="3000000"/>
    <x v="4"/>
  </r>
  <r>
    <x v="2"/>
    <n v="10000000"/>
    <x v="1"/>
  </r>
  <r>
    <x v="0"/>
    <n v="15000000"/>
    <x v="5"/>
  </r>
  <r>
    <x v="3"/>
    <n v="6000000"/>
    <x v="2"/>
  </r>
  <r>
    <x v="3"/>
    <n v="4000000"/>
    <x v="6"/>
  </r>
  <r>
    <x v="0"/>
    <n v="35000000"/>
    <x v="2"/>
  </r>
  <r>
    <x v="2"/>
    <n v="2000000"/>
    <x v="4"/>
  </r>
  <r>
    <x v="0"/>
    <n v="5000000"/>
    <x v="2"/>
  </r>
  <r>
    <x v="1"/>
    <n v="1500000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E50FD2-0814-467F-838F-3E61DD08FDDB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>
  <location ref="A2:C14" firstHeaderRow="1" firstDataRow="1" firstDataCol="2"/>
  <pivotFields count="3">
    <pivotField dataField="1" compact="0" outline="0" showAll="0">
      <items count="5">
        <item x="2"/>
        <item x="3"/>
        <item x="1"/>
        <item x="0"/>
        <item t="default"/>
      </items>
    </pivotField>
    <pivotField dataField="1" compact="0" outline="0" showAll="0"/>
    <pivotField axis="axisRow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2"/>
    <field x="-2"/>
  </rowFields>
  <rowItems count="12"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rowItems>
  <colItems count="1">
    <i/>
  </colItems>
  <dataFields count="2">
    <dataField name="개수 : 대출지점" fld="0" subtotal="count" baseField="0" baseItem="0"/>
    <dataField name="평균 : 대출금액" fld="1" subtotal="average" baseField="0" baseItem="0" numFmtId="41"/>
  </dataFields>
  <pivotTableStyleInfo name="PivotStyleLight8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H40"/>
  <sheetViews>
    <sheetView topLeftCell="A34" workbookViewId="0">
      <selection activeCell="J39" sqref="J39"/>
    </sheetView>
  </sheetViews>
  <sheetFormatPr defaultColWidth="11.69921875" defaultRowHeight="17.399999999999999"/>
  <cols>
    <col min="1" max="1" width="11.3984375" customWidth="1"/>
    <col min="2" max="2" width="7.19921875" customWidth="1"/>
    <col min="3" max="3" width="7.8984375" customWidth="1"/>
    <col min="4" max="4" width="13" bestFit="1" customWidth="1"/>
    <col min="5" max="5" width="12.3984375" bestFit="1" customWidth="1"/>
    <col min="6" max="6" width="9" bestFit="1" customWidth="1"/>
    <col min="7" max="7" width="10.19921875" customWidth="1"/>
    <col min="8" max="8" width="11.3984375" customWidth="1"/>
  </cols>
  <sheetData>
    <row r="1" spans="1:8">
      <c r="A1" t="s">
        <v>50</v>
      </c>
    </row>
    <row r="2" spans="1:8">
      <c r="A2" s="2" t="s">
        <v>51</v>
      </c>
      <c r="B2" s="12" t="s">
        <v>111</v>
      </c>
      <c r="C2" s="12" t="s">
        <v>108</v>
      </c>
      <c r="D2" s="4" t="s">
        <v>29</v>
      </c>
      <c r="E2" s="2" t="s">
        <v>52</v>
      </c>
      <c r="F2" s="2" t="s">
        <v>48</v>
      </c>
      <c r="G2" s="2" t="s">
        <v>53</v>
      </c>
      <c r="H2" s="2" t="s">
        <v>54</v>
      </c>
    </row>
    <row r="3" spans="1:8">
      <c r="A3" s="6">
        <v>43968</v>
      </c>
      <c r="B3" s="13" t="s">
        <v>81</v>
      </c>
      <c r="C3" s="13" t="s">
        <v>109</v>
      </c>
      <c r="D3" s="5" t="s">
        <v>39</v>
      </c>
      <c r="E3" s="7">
        <v>5000000</v>
      </c>
      <c r="F3" s="8">
        <v>36</v>
      </c>
      <c r="G3" s="3">
        <v>1500</v>
      </c>
      <c r="H3" s="9">
        <v>147619.92503421841</v>
      </c>
    </row>
    <row r="4" spans="1:8">
      <c r="A4" s="6">
        <v>43628</v>
      </c>
      <c r="B4" s="13" t="s">
        <v>82</v>
      </c>
      <c r="C4" s="13" t="s">
        <v>55</v>
      </c>
      <c r="D4" s="5" t="s">
        <v>41</v>
      </c>
      <c r="E4" s="7">
        <v>2000000</v>
      </c>
      <c r="F4" s="8">
        <v>60</v>
      </c>
      <c r="G4" s="3">
        <v>1550</v>
      </c>
      <c r="H4" s="9">
        <v>36383.489940512802</v>
      </c>
    </row>
    <row r="5" spans="1:8">
      <c r="A5" s="6">
        <v>44425</v>
      </c>
      <c r="B5" s="13" t="s">
        <v>83</v>
      </c>
      <c r="C5" s="13" t="s">
        <v>110</v>
      </c>
      <c r="D5" s="5" t="s">
        <v>39</v>
      </c>
      <c r="E5" s="7">
        <v>8000000</v>
      </c>
      <c r="F5" s="8">
        <v>30</v>
      </c>
      <c r="G5" s="3">
        <v>1500</v>
      </c>
      <c r="H5" s="9">
        <v>280666.01377053867</v>
      </c>
    </row>
    <row r="6" spans="1:8">
      <c r="A6" s="6">
        <v>44059</v>
      </c>
      <c r="B6" s="13" t="s">
        <v>84</v>
      </c>
      <c r="C6" s="13" t="s">
        <v>110</v>
      </c>
      <c r="D6" s="5" t="s">
        <v>39</v>
      </c>
      <c r="E6" s="7">
        <v>2000000</v>
      </c>
      <c r="F6" s="8">
        <v>36</v>
      </c>
      <c r="G6" s="3">
        <v>1700</v>
      </c>
      <c r="H6" s="9">
        <v>59047.970013687365</v>
      </c>
    </row>
    <row r="7" spans="1:8">
      <c r="A7" s="6">
        <v>44548</v>
      </c>
      <c r="B7" s="13" t="s">
        <v>112</v>
      </c>
      <c r="C7" s="13" t="s">
        <v>55</v>
      </c>
      <c r="D7" s="5" t="s">
        <v>45</v>
      </c>
      <c r="E7" s="7">
        <v>12000000</v>
      </c>
      <c r="F7" s="8">
        <v>60</v>
      </c>
      <c r="G7" s="3">
        <v>950</v>
      </c>
      <c r="H7" s="9">
        <v>218300.9396430768</v>
      </c>
    </row>
    <row r="8" spans="1:8">
      <c r="A8" s="6">
        <v>43802</v>
      </c>
      <c r="B8" s="13" t="s">
        <v>85</v>
      </c>
      <c r="C8" s="13" t="s">
        <v>56</v>
      </c>
      <c r="D8" s="5" t="s">
        <v>45</v>
      </c>
      <c r="E8" s="7">
        <v>35000000</v>
      </c>
      <c r="F8" s="8">
        <v>24</v>
      </c>
      <c r="G8" s="3">
        <v>900</v>
      </c>
      <c r="H8" s="9">
        <v>1512095.2747510229</v>
      </c>
    </row>
    <row r="9" spans="1:8">
      <c r="A9" s="6">
        <v>44280</v>
      </c>
      <c r="B9" s="13" t="s">
        <v>114</v>
      </c>
      <c r="C9" s="13" t="s">
        <v>110</v>
      </c>
      <c r="D9" s="5" t="s">
        <v>39</v>
      </c>
      <c r="E9" s="7">
        <v>5000000</v>
      </c>
      <c r="F9" s="8">
        <v>30</v>
      </c>
      <c r="G9" s="3">
        <v>1100</v>
      </c>
      <c r="H9" s="9">
        <v>174307.43943339199</v>
      </c>
    </row>
    <row r="10" spans="1:8">
      <c r="A10" s="6">
        <v>44334</v>
      </c>
      <c r="B10" s="13" t="s">
        <v>86</v>
      </c>
      <c r="C10" s="13" t="s">
        <v>56</v>
      </c>
      <c r="D10" s="5" t="s">
        <v>41</v>
      </c>
      <c r="E10" s="7">
        <v>3000000</v>
      </c>
      <c r="F10" s="8">
        <v>36</v>
      </c>
      <c r="G10" s="3">
        <v>1700</v>
      </c>
      <c r="H10" s="9">
        <v>88571.955020531052</v>
      </c>
    </row>
    <row r="11" spans="1:8">
      <c r="A11" s="6">
        <v>43708</v>
      </c>
      <c r="B11" s="13" t="s">
        <v>87</v>
      </c>
      <c r="C11" s="13" t="s">
        <v>110</v>
      </c>
      <c r="D11" s="5" t="s">
        <v>41</v>
      </c>
      <c r="E11" s="7">
        <v>3500000</v>
      </c>
      <c r="F11" s="8">
        <v>36</v>
      </c>
      <c r="G11" s="3">
        <v>1700</v>
      </c>
      <c r="H11" s="9">
        <v>103333.94752395288</v>
      </c>
    </row>
    <row r="12" spans="1:8">
      <c r="A12" s="6">
        <v>43747</v>
      </c>
      <c r="B12" s="13" t="s">
        <v>88</v>
      </c>
      <c r="C12" s="13" t="s">
        <v>55</v>
      </c>
      <c r="D12" s="5" t="s">
        <v>43</v>
      </c>
      <c r="E12" s="7">
        <v>15000000</v>
      </c>
      <c r="F12" s="8">
        <v>60</v>
      </c>
      <c r="G12" s="3">
        <v>950</v>
      </c>
      <c r="H12" s="9">
        <v>272876.17455384601</v>
      </c>
    </row>
    <row r="13" spans="1:8">
      <c r="A13" s="6">
        <v>44539</v>
      </c>
      <c r="B13" s="13" t="s">
        <v>89</v>
      </c>
      <c r="C13" s="13" t="s">
        <v>109</v>
      </c>
      <c r="D13" s="5" t="s">
        <v>45</v>
      </c>
      <c r="E13" s="7">
        <v>15000000</v>
      </c>
      <c r="F13" s="8">
        <v>30</v>
      </c>
      <c r="G13" s="3">
        <v>1300</v>
      </c>
      <c r="H13" s="9">
        <v>526248.77581976005</v>
      </c>
    </row>
    <row r="14" spans="1:8">
      <c r="A14" s="6">
        <v>44736</v>
      </c>
      <c r="B14" s="13" t="s">
        <v>90</v>
      </c>
      <c r="C14" s="13" t="s">
        <v>56</v>
      </c>
      <c r="D14" s="5" t="s">
        <v>43</v>
      </c>
      <c r="E14" s="7">
        <v>10000000</v>
      </c>
      <c r="F14" s="8">
        <v>30</v>
      </c>
      <c r="G14" s="3">
        <v>1300</v>
      </c>
      <c r="H14" s="9">
        <v>350832.51721317339</v>
      </c>
    </row>
    <row r="15" spans="1:8">
      <c r="A15" s="6">
        <v>44064</v>
      </c>
      <c r="B15" s="13" t="s">
        <v>91</v>
      </c>
      <c r="C15" s="13" t="s">
        <v>56</v>
      </c>
      <c r="D15" s="5" t="s">
        <v>41</v>
      </c>
      <c r="E15" s="7">
        <v>1000000</v>
      </c>
      <c r="F15" s="8">
        <v>48</v>
      </c>
      <c r="G15" s="3">
        <v>1500</v>
      </c>
      <c r="H15" s="9">
        <v>22356.001051697014</v>
      </c>
    </row>
    <row r="16" spans="1:8">
      <c r="A16" s="6">
        <v>44277</v>
      </c>
      <c r="B16" s="13" t="s">
        <v>92</v>
      </c>
      <c r="C16" s="13" t="s">
        <v>55</v>
      </c>
      <c r="D16" s="5" t="s">
        <v>45</v>
      </c>
      <c r="E16" s="7">
        <v>15000000</v>
      </c>
      <c r="F16" s="8">
        <v>60</v>
      </c>
      <c r="G16" s="3">
        <v>1350</v>
      </c>
      <c r="H16" s="9">
        <v>276247.83082899527</v>
      </c>
    </row>
    <row r="17" spans="1:8">
      <c r="A17" s="6">
        <v>43485</v>
      </c>
      <c r="B17" s="13" t="s">
        <v>93</v>
      </c>
      <c r="C17" s="13" t="s">
        <v>55</v>
      </c>
      <c r="D17" s="5" t="s">
        <v>45</v>
      </c>
      <c r="E17" s="7">
        <v>27000000</v>
      </c>
      <c r="F17" s="8">
        <v>48</v>
      </c>
      <c r="G17" s="3">
        <v>900</v>
      </c>
      <c r="H17" s="9">
        <v>603612.02839581936</v>
      </c>
    </row>
    <row r="18" spans="1:8">
      <c r="A18" s="6">
        <v>43874</v>
      </c>
      <c r="B18" s="13" t="s">
        <v>94</v>
      </c>
      <c r="C18" s="13" t="s">
        <v>109</v>
      </c>
      <c r="D18" s="5" t="s">
        <v>43</v>
      </c>
      <c r="E18" s="7">
        <v>7000000</v>
      </c>
      <c r="F18" s="8">
        <v>30</v>
      </c>
      <c r="G18" s="3">
        <v>1500</v>
      </c>
      <c r="H18" s="9">
        <v>245582.76204922138</v>
      </c>
    </row>
    <row r="19" spans="1:8">
      <c r="A19" s="6">
        <v>44707</v>
      </c>
      <c r="B19" s="13" t="s">
        <v>113</v>
      </c>
      <c r="C19" s="13" t="s">
        <v>110</v>
      </c>
      <c r="D19" s="5" t="s">
        <v>41</v>
      </c>
      <c r="E19" s="7">
        <v>4000000</v>
      </c>
      <c r="F19" s="8">
        <v>48</v>
      </c>
      <c r="G19" s="3">
        <v>1700</v>
      </c>
      <c r="H19" s="9">
        <v>90316.218566759911</v>
      </c>
    </row>
    <row r="20" spans="1:8">
      <c r="A20" s="6">
        <v>44719</v>
      </c>
      <c r="B20" s="13" t="s">
        <v>95</v>
      </c>
      <c r="C20" s="13" t="s">
        <v>110</v>
      </c>
      <c r="D20" s="5" t="s">
        <v>43</v>
      </c>
      <c r="E20" s="7">
        <v>5000000</v>
      </c>
      <c r="F20" s="8">
        <v>30</v>
      </c>
      <c r="G20" s="3">
        <v>1300</v>
      </c>
      <c r="H20" s="9">
        <v>174307.43943339199</v>
      </c>
    </row>
    <row r="21" spans="1:8">
      <c r="A21" s="6">
        <v>44724</v>
      </c>
      <c r="B21" s="13" t="s">
        <v>96</v>
      </c>
      <c r="C21" s="13" t="s">
        <v>55</v>
      </c>
      <c r="D21" s="5" t="s">
        <v>39</v>
      </c>
      <c r="E21" s="7">
        <v>5000000</v>
      </c>
      <c r="F21" s="8">
        <v>30</v>
      </c>
      <c r="G21" s="3">
        <v>1100</v>
      </c>
      <c r="H21" s="9">
        <v>174307.43943339199</v>
      </c>
    </row>
    <row r="22" spans="1:8">
      <c r="A22" s="6">
        <v>44892</v>
      </c>
      <c r="B22" s="13" t="s">
        <v>97</v>
      </c>
      <c r="C22" s="13" t="s">
        <v>110</v>
      </c>
      <c r="D22" s="5" t="s">
        <v>39</v>
      </c>
      <c r="E22" s="7">
        <v>3000000</v>
      </c>
      <c r="F22" s="8">
        <v>24</v>
      </c>
      <c r="G22" s="3">
        <v>1700</v>
      </c>
      <c r="H22" s="9">
        <v>130274.76651232217</v>
      </c>
    </row>
    <row r="23" spans="1:8">
      <c r="A23" s="6">
        <v>44371</v>
      </c>
      <c r="B23" s="13" t="s">
        <v>98</v>
      </c>
      <c r="C23" s="13" t="s">
        <v>55</v>
      </c>
      <c r="D23" s="5" t="s">
        <v>41</v>
      </c>
      <c r="E23" s="7">
        <v>3000000</v>
      </c>
      <c r="F23" s="8">
        <v>36</v>
      </c>
      <c r="G23" s="3">
        <v>1700</v>
      </c>
      <c r="H23" s="9">
        <v>88571.955020531052</v>
      </c>
    </row>
    <row r="24" spans="1:8">
      <c r="A24" s="6">
        <v>44397</v>
      </c>
      <c r="B24" s="13" t="s">
        <v>99</v>
      </c>
      <c r="C24" s="13" t="s">
        <v>109</v>
      </c>
      <c r="D24" s="5" t="s">
        <v>45</v>
      </c>
      <c r="E24" s="7">
        <v>15000000</v>
      </c>
      <c r="F24" s="8">
        <v>60</v>
      </c>
      <c r="G24" s="3">
        <v>1150</v>
      </c>
      <c r="H24" s="9">
        <v>272876.17455384601</v>
      </c>
    </row>
    <row r="25" spans="1:8">
      <c r="A25" s="6">
        <v>44411</v>
      </c>
      <c r="B25" s="13" t="s">
        <v>100</v>
      </c>
      <c r="C25" s="13" t="s">
        <v>110</v>
      </c>
      <c r="D25" s="5" t="s">
        <v>43</v>
      </c>
      <c r="E25" s="7">
        <v>6000000</v>
      </c>
      <c r="F25" s="8">
        <v>24</v>
      </c>
      <c r="G25" s="3">
        <v>1100</v>
      </c>
      <c r="H25" s="9">
        <v>259216.33281446106</v>
      </c>
    </row>
    <row r="26" spans="1:8">
      <c r="A26" s="6">
        <v>43952</v>
      </c>
      <c r="B26" s="13" t="s">
        <v>101</v>
      </c>
      <c r="C26" s="13" t="s">
        <v>109</v>
      </c>
      <c r="D26" s="5" t="s">
        <v>43</v>
      </c>
      <c r="E26" s="7">
        <v>5000000</v>
      </c>
      <c r="F26" s="8">
        <v>24</v>
      </c>
      <c r="G26" s="3">
        <v>1100</v>
      </c>
      <c r="H26" s="9">
        <v>216013.61067871755</v>
      </c>
    </row>
    <row r="27" spans="1:8">
      <c r="A27" s="6">
        <v>44695</v>
      </c>
      <c r="B27" s="13" t="s">
        <v>102</v>
      </c>
      <c r="C27" s="13" t="s">
        <v>56</v>
      </c>
      <c r="D27" s="5" t="s">
        <v>43</v>
      </c>
      <c r="E27" s="7">
        <v>5000000</v>
      </c>
      <c r="F27" s="8">
        <v>18</v>
      </c>
      <c r="G27" s="3">
        <v>1450</v>
      </c>
      <c r="H27" s="9">
        <v>286657.00707783952</v>
      </c>
    </row>
    <row r="28" spans="1:8">
      <c r="A28" s="6">
        <v>44441</v>
      </c>
      <c r="B28" s="13" t="s">
        <v>103</v>
      </c>
      <c r="C28" s="13" t="s">
        <v>56</v>
      </c>
      <c r="D28" s="5" t="s">
        <v>43</v>
      </c>
      <c r="E28" s="7">
        <v>7000000</v>
      </c>
      <c r="F28" s="8">
        <v>24</v>
      </c>
      <c r="G28" s="3">
        <v>1500</v>
      </c>
      <c r="H28" s="9">
        <v>303974.45519541838</v>
      </c>
    </row>
    <row r="29" spans="1:8">
      <c r="A29" s="6">
        <v>44086</v>
      </c>
      <c r="B29" s="13" t="s">
        <v>104</v>
      </c>
      <c r="C29" s="13" t="s">
        <v>109</v>
      </c>
      <c r="D29" s="5" t="s">
        <v>39</v>
      </c>
      <c r="E29" s="7">
        <v>3000000</v>
      </c>
      <c r="F29" s="8">
        <v>24</v>
      </c>
      <c r="G29" s="3">
        <v>1700</v>
      </c>
      <c r="H29" s="9">
        <v>130274.76651232217</v>
      </c>
    </row>
    <row r="30" spans="1:8">
      <c r="A30" s="6">
        <v>44858</v>
      </c>
      <c r="B30" s="13" t="s">
        <v>105</v>
      </c>
      <c r="C30" s="13" t="s">
        <v>110</v>
      </c>
      <c r="D30" s="5" t="s">
        <v>41</v>
      </c>
      <c r="E30" s="7">
        <v>2500000</v>
      </c>
      <c r="F30" s="8">
        <v>12</v>
      </c>
      <c r="G30" s="3">
        <v>1450</v>
      </c>
      <c r="H30" s="9">
        <v>212304.07461016939</v>
      </c>
    </row>
    <row r="31" spans="1:8">
      <c r="A31" s="6">
        <v>44174</v>
      </c>
      <c r="B31" s="13" t="s">
        <v>106</v>
      </c>
      <c r="C31" s="13" t="s">
        <v>109</v>
      </c>
      <c r="D31" s="5" t="s">
        <v>39</v>
      </c>
      <c r="E31" s="7">
        <v>10000000</v>
      </c>
      <c r="F31" s="8">
        <v>36</v>
      </c>
      <c r="G31" s="3">
        <v>1100</v>
      </c>
      <c r="H31" s="9">
        <v>293020.79726910812</v>
      </c>
    </row>
    <row r="32" spans="1:8">
      <c r="A32" s="6">
        <v>44910</v>
      </c>
      <c r="B32" s="13" t="s">
        <v>107</v>
      </c>
      <c r="C32" s="13" t="s">
        <v>55</v>
      </c>
      <c r="D32" s="5" t="s">
        <v>39</v>
      </c>
      <c r="E32" s="7">
        <v>5000000</v>
      </c>
      <c r="F32" s="8">
        <v>18</v>
      </c>
      <c r="G32" s="3">
        <v>1450</v>
      </c>
      <c r="H32" s="9">
        <v>286657.00707783952</v>
      </c>
    </row>
    <row r="34" spans="1:4">
      <c r="A34" t="s">
        <v>200</v>
      </c>
    </row>
    <row r="35" spans="1:4">
      <c r="A35" t="b">
        <f>AND($H3&gt;=LARGE($H$3:$H$32,5),YEAR($A3)&gt;=2021)</f>
        <v>0</v>
      </c>
    </row>
    <row r="37" spans="1:4">
      <c r="A37" t="s">
        <v>201</v>
      </c>
      <c r="B37" t="s">
        <v>202</v>
      </c>
      <c r="C37" t="s">
        <v>203</v>
      </c>
      <c r="D37" t="s">
        <v>204</v>
      </c>
    </row>
    <row r="38" spans="1:4">
      <c r="A38" s="6">
        <v>44539</v>
      </c>
      <c r="B38" s="13" t="s">
        <v>89</v>
      </c>
      <c r="C38" s="13" t="s">
        <v>109</v>
      </c>
      <c r="D38" s="9">
        <v>526248.77581976005</v>
      </c>
    </row>
    <row r="39" spans="1:4">
      <c r="A39" s="6">
        <v>44736</v>
      </c>
      <c r="B39" s="13" t="s">
        <v>90</v>
      </c>
      <c r="C39" s="13" t="s">
        <v>56</v>
      </c>
      <c r="D39" s="9">
        <v>350832.51721317339</v>
      </c>
    </row>
    <row r="40" spans="1:4">
      <c r="A40" s="6">
        <v>44441</v>
      </c>
      <c r="B40" s="13" t="s">
        <v>103</v>
      </c>
      <c r="C40" s="13" t="s">
        <v>56</v>
      </c>
      <c r="D40" s="9">
        <v>303974.45519541838</v>
      </c>
    </row>
  </sheetData>
  <sortState xmlns:xlrd2="http://schemas.microsoft.com/office/spreadsheetml/2017/richdata2" ref="A47:H76">
    <sortCondition descending="1" ref="H47"/>
  </sortState>
  <phoneticPr fontId="1" type="noConversion"/>
  <conditionalFormatting sqref="A3:H32">
    <cfRule type="expression" dxfId="0" priority="1">
      <formula>AND(OR($C3="서울",$C3="경기"),LEFT($B3,1)="김")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J46"/>
  <sheetViews>
    <sheetView tabSelected="1" topLeftCell="A14" zoomScaleNormal="100" workbookViewId="0">
      <selection activeCell="J31" sqref="J31"/>
    </sheetView>
  </sheetViews>
  <sheetFormatPr defaultRowHeight="17.399999999999999"/>
  <cols>
    <col min="2" max="2" width="13.09765625" bestFit="1" customWidth="1"/>
    <col min="3" max="5" width="14.19921875" bestFit="1" customWidth="1"/>
    <col min="6" max="6" width="9" bestFit="1" customWidth="1"/>
    <col min="7" max="7" width="11" bestFit="1" customWidth="1"/>
    <col min="8" max="8" width="13.19921875" bestFit="1" customWidth="1"/>
    <col min="9" max="10" width="12.8984375" bestFit="1" customWidth="1"/>
  </cols>
  <sheetData>
    <row r="1" spans="1:9">
      <c r="A1" t="s">
        <v>9</v>
      </c>
    </row>
    <row r="2" spans="1:9">
      <c r="A2" s="2" t="s">
        <v>0</v>
      </c>
      <c r="B2" s="2" t="s">
        <v>1</v>
      </c>
      <c r="C2" s="2" t="s">
        <v>5</v>
      </c>
      <c r="D2" s="4" t="s">
        <v>29</v>
      </c>
      <c r="E2" s="2" t="s">
        <v>8</v>
      </c>
      <c r="F2" s="2" t="s">
        <v>49</v>
      </c>
      <c r="G2" s="15" t="s">
        <v>34</v>
      </c>
      <c r="H2" s="15" t="s">
        <v>6</v>
      </c>
      <c r="I2" s="15" t="s">
        <v>7</v>
      </c>
    </row>
    <row r="3" spans="1:9">
      <c r="A3" s="5" t="s">
        <v>58</v>
      </c>
      <c r="B3" s="2" t="s">
        <v>2</v>
      </c>
      <c r="C3" s="6">
        <v>44910</v>
      </c>
      <c r="D3" s="5" t="s">
        <v>40</v>
      </c>
      <c r="E3" s="10">
        <v>5000000</v>
      </c>
      <c r="F3" s="11">
        <v>18</v>
      </c>
      <c r="G3" s="14">
        <f>IF($F3&lt;20,50,IF($F3&lt;60,100,150))+VLOOKUP($B3,$A$37:$E$39,MATCH($E3,B$35:E$35,1)+1,FALSE)</f>
        <v>1450</v>
      </c>
      <c r="H3" s="51">
        <f>PMT(IF($B3="일반",4%,3.5%)/12,$F3,-$E3)</f>
        <v>286657.00707783952</v>
      </c>
      <c r="I3" s="2" t="str" cm="1">
        <f t="array" ref="I3">fn비고($E3,$F3)</f>
        <v/>
      </c>
    </row>
    <row r="4" spans="1:9">
      <c r="A4" s="5" t="s">
        <v>57</v>
      </c>
      <c r="B4" s="2" t="s">
        <v>4</v>
      </c>
      <c r="C4" s="6">
        <v>44724</v>
      </c>
      <c r="D4" s="5" t="s">
        <v>40</v>
      </c>
      <c r="E4" s="10">
        <v>5000000</v>
      </c>
      <c r="F4" s="11">
        <v>30</v>
      </c>
      <c r="G4" s="14">
        <f t="shared" ref="G4:G32" si="0">IF($F4&lt;20,50,IF($F4&lt;60,100,150))+VLOOKUP($B4,$A$37:$E$39,MATCH($E4,B$35:E$35,1)+1,FALSE)</f>
        <v>1100</v>
      </c>
      <c r="H4" s="51">
        <f t="shared" ref="H4:H32" si="1">PMT(IF($B4="일반",4%,3.5%)/12,$F4,-$E4)</f>
        <v>174307.43943339199</v>
      </c>
      <c r="I4" s="2" t="str" cm="1">
        <f t="array" ref="I4">fn비고($E4,$F4)</f>
        <v/>
      </c>
    </row>
    <row r="5" spans="1:9">
      <c r="A5" s="5" t="s">
        <v>59</v>
      </c>
      <c r="B5" s="2" t="s">
        <v>2</v>
      </c>
      <c r="C5" s="6">
        <v>44892</v>
      </c>
      <c r="D5" s="5" t="s">
        <v>40</v>
      </c>
      <c r="E5" s="10">
        <v>3000000</v>
      </c>
      <c r="F5" s="11">
        <v>24</v>
      </c>
      <c r="G5" s="14">
        <f t="shared" si="0"/>
        <v>1700</v>
      </c>
      <c r="H5" s="51">
        <f t="shared" si="1"/>
        <v>130274.76651232217</v>
      </c>
      <c r="I5" s="2" t="str" cm="1">
        <f t="array" ref="I5">fn비고($E5,$F5)</f>
        <v/>
      </c>
    </row>
    <row r="6" spans="1:9">
      <c r="A6" s="5" t="s">
        <v>60</v>
      </c>
      <c r="B6" s="2" t="s">
        <v>3</v>
      </c>
      <c r="C6" s="6">
        <v>44858</v>
      </c>
      <c r="D6" s="5" t="s">
        <v>42</v>
      </c>
      <c r="E6" s="10">
        <v>2500000</v>
      </c>
      <c r="F6" s="11">
        <v>12</v>
      </c>
      <c r="G6" s="14">
        <f t="shared" si="0"/>
        <v>1450</v>
      </c>
      <c r="H6" s="51">
        <f t="shared" si="1"/>
        <v>212304.07461016939</v>
      </c>
      <c r="I6" s="2" t="str" cm="1">
        <f t="array" ref="I6">fn비고($E6,$F6)</f>
        <v/>
      </c>
    </row>
    <row r="7" spans="1:9">
      <c r="A7" s="5" t="s">
        <v>32</v>
      </c>
      <c r="B7" s="2" t="s">
        <v>2</v>
      </c>
      <c r="C7" s="6">
        <v>44425</v>
      </c>
      <c r="D7" s="5" t="s">
        <v>40</v>
      </c>
      <c r="E7" s="10">
        <v>8000000</v>
      </c>
      <c r="F7" s="11">
        <v>30</v>
      </c>
      <c r="G7" s="14">
        <f t="shared" si="0"/>
        <v>1500</v>
      </c>
      <c r="H7" s="51">
        <f t="shared" si="1"/>
        <v>280666.01377053867</v>
      </c>
      <c r="I7" s="2" t="str" cm="1">
        <f t="array" ref="I7">fn비고($E7,$F7)</f>
        <v/>
      </c>
    </row>
    <row r="8" spans="1:9">
      <c r="A8" s="5" t="s">
        <v>61</v>
      </c>
      <c r="B8" s="2" t="s">
        <v>3</v>
      </c>
      <c r="C8" s="6">
        <v>44904</v>
      </c>
      <c r="D8" s="5" t="s">
        <v>40</v>
      </c>
      <c r="E8" s="10">
        <v>10000000</v>
      </c>
      <c r="F8" s="11">
        <v>12</v>
      </c>
      <c r="G8" s="14">
        <f t="shared" si="0"/>
        <v>1050</v>
      </c>
      <c r="H8" s="51">
        <f t="shared" si="1"/>
        <v>849216.29844067758</v>
      </c>
      <c r="I8" s="2" t="str" cm="1">
        <f t="array" ref="I8">fn비고($E8,$F8)</f>
        <v>●</v>
      </c>
    </row>
    <row r="9" spans="1:9">
      <c r="A9" s="5" t="s">
        <v>62</v>
      </c>
      <c r="B9" s="2" t="s">
        <v>2</v>
      </c>
      <c r="C9" s="6">
        <v>44605</v>
      </c>
      <c r="D9" s="5" t="s">
        <v>44</v>
      </c>
      <c r="E9" s="10">
        <v>7000000</v>
      </c>
      <c r="F9" s="11">
        <v>30</v>
      </c>
      <c r="G9" s="14">
        <f t="shared" si="0"/>
        <v>1500</v>
      </c>
      <c r="H9" s="51">
        <f t="shared" si="1"/>
        <v>245582.76204922138</v>
      </c>
      <c r="I9" s="2" t="str" cm="1">
        <f t="array" ref="I9">fn비고($E9,$F9)</f>
        <v/>
      </c>
    </row>
    <row r="10" spans="1:9">
      <c r="A10" s="5" t="s">
        <v>63</v>
      </c>
      <c r="B10" s="2" t="s">
        <v>3</v>
      </c>
      <c r="C10" s="6">
        <v>44359</v>
      </c>
      <c r="D10" s="5" t="s">
        <v>42</v>
      </c>
      <c r="E10" s="10">
        <v>2000000</v>
      </c>
      <c r="F10" s="11">
        <v>60</v>
      </c>
      <c r="G10" s="14">
        <f t="shared" si="0"/>
        <v>1550</v>
      </c>
      <c r="H10" s="51">
        <f t="shared" si="1"/>
        <v>36383.489940512802</v>
      </c>
      <c r="I10" s="2" t="str" cm="1">
        <f t="array" ref="I10">fn비고($E10,$F10)</f>
        <v/>
      </c>
    </row>
    <row r="11" spans="1:9">
      <c r="A11" s="5" t="s">
        <v>64</v>
      </c>
      <c r="B11" s="2" t="s">
        <v>4</v>
      </c>
      <c r="C11" s="6">
        <v>44280</v>
      </c>
      <c r="D11" s="5" t="s">
        <v>40</v>
      </c>
      <c r="E11" s="10">
        <v>5000000</v>
      </c>
      <c r="F11" s="11">
        <v>30</v>
      </c>
      <c r="G11" s="14">
        <f t="shared" si="0"/>
        <v>1100</v>
      </c>
      <c r="H11" s="51">
        <f t="shared" si="1"/>
        <v>174307.43943339199</v>
      </c>
      <c r="I11" s="2" t="str" cm="1">
        <f t="array" ref="I11">fn비고($E11,$F11)</f>
        <v/>
      </c>
    </row>
    <row r="12" spans="1:9">
      <c r="A12" s="5" t="s">
        <v>65</v>
      </c>
      <c r="B12" s="2" t="s">
        <v>2</v>
      </c>
      <c r="C12" s="6">
        <v>44371</v>
      </c>
      <c r="D12" s="5" t="s">
        <v>42</v>
      </c>
      <c r="E12" s="10">
        <v>3000000</v>
      </c>
      <c r="F12" s="11">
        <v>36</v>
      </c>
      <c r="G12" s="14">
        <f t="shared" si="0"/>
        <v>1700</v>
      </c>
      <c r="H12" s="51">
        <f t="shared" si="1"/>
        <v>88571.955020531052</v>
      </c>
      <c r="I12" s="2" t="str" cm="1">
        <f t="array" ref="I12">fn비고($E12,$F12)</f>
        <v/>
      </c>
    </row>
    <row r="13" spans="1:9">
      <c r="A13" s="5" t="s">
        <v>66</v>
      </c>
      <c r="B13" s="2" t="s">
        <v>3</v>
      </c>
      <c r="C13" s="6">
        <v>44719</v>
      </c>
      <c r="D13" s="5" t="s">
        <v>44</v>
      </c>
      <c r="E13" s="10">
        <v>5000000</v>
      </c>
      <c r="F13" s="11">
        <v>30</v>
      </c>
      <c r="G13" s="14">
        <f t="shared" si="0"/>
        <v>1300</v>
      </c>
      <c r="H13" s="51">
        <f t="shared" si="1"/>
        <v>174307.43943339199</v>
      </c>
      <c r="I13" s="2" t="str" cm="1">
        <f t="array" ref="I13">fn비고($E13,$F13)</f>
        <v/>
      </c>
    </row>
    <row r="14" spans="1:9">
      <c r="A14" s="5" t="s">
        <v>67</v>
      </c>
      <c r="B14" s="2" t="s">
        <v>4</v>
      </c>
      <c r="C14" s="6">
        <v>44548</v>
      </c>
      <c r="D14" s="5" t="s">
        <v>46</v>
      </c>
      <c r="E14" s="10">
        <v>12000000</v>
      </c>
      <c r="F14" s="11">
        <v>60</v>
      </c>
      <c r="G14" s="14">
        <f t="shared" si="0"/>
        <v>950</v>
      </c>
      <c r="H14" s="51">
        <f t="shared" si="1"/>
        <v>218300.9396430768</v>
      </c>
      <c r="I14" s="2" t="str" cm="1">
        <f t="array" ref="I14">fn비고($E14,$F14)</f>
        <v>◎</v>
      </c>
    </row>
    <row r="15" spans="1:9">
      <c r="A15" s="5" t="s">
        <v>68</v>
      </c>
      <c r="B15" s="2" t="s">
        <v>4</v>
      </c>
      <c r="C15" s="6">
        <v>44478</v>
      </c>
      <c r="D15" s="5" t="s">
        <v>44</v>
      </c>
      <c r="E15" s="10">
        <v>15000000</v>
      </c>
      <c r="F15" s="11">
        <v>60</v>
      </c>
      <c r="G15" s="14">
        <f t="shared" si="0"/>
        <v>950</v>
      </c>
      <c r="H15" s="51">
        <f t="shared" si="1"/>
        <v>272876.17455384601</v>
      </c>
      <c r="I15" s="2" t="str" cm="1">
        <f t="array" ref="I15">fn비고($E15,$F15)</f>
        <v>◎</v>
      </c>
    </row>
    <row r="16" spans="1:9">
      <c r="A16" s="5" t="s">
        <v>33</v>
      </c>
      <c r="B16" s="2" t="s">
        <v>2</v>
      </c>
      <c r="C16" s="6">
        <v>43968</v>
      </c>
      <c r="D16" s="5" t="s">
        <v>40</v>
      </c>
      <c r="E16" s="10">
        <v>5000000</v>
      </c>
      <c r="F16" s="11">
        <v>36</v>
      </c>
      <c r="G16" s="14">
        <f t="shared" si="0"/>
        <v>1500</v>
      </c>
      <c r="H16" s="51">
        <f t="shared" si="1"/>
        <v>147619.92503421841</v>
      </c>
      <c r="I16" s="2" t="str" cm="1">
        <f t="array" ref="I16">fn비고($E16,$F16)</f>
        <v/>
      </c>
    </row>
    <row r="17" spans="1:9">
      <c r="A17" s="5" t="s">
        <v>69</v>
      </c>
      <c r="B17" s="2" t="s">
        <v>2</v>
      </c>
      <c r="C17" s="6">
        <v>44806</v>
      </c>
      <c r="D17" s="5" t="s">
        <v>44</v>
      </c>
      <c r="E17" s="10">
        <v>7000000</v>
      </c>
      <c r="F17" s="11">
        <v>24</v>
      </c>
      <c r="G17" s="14">
        <f t="shared" si="0"/>
        <v>1500</v>
      </c>
      <c r="H17" s="51">
        <f t="shared" si="1"/>
        <v>303974.45519541838</v>
      </c>
      <c r="I17" s="2" t="str" cm="1">
        <f t="array" ref="I17">fn비고($E17,$F17)</f>
        <v/>
      </c>
    </row>
    <row r="18" spans="1:9">
      <c r="A18" s="5" t="s">
        <v>70</v>
      </c>
      <c r="B18" s="2" t="s">
        <v>2</v>
      </c>
      <c r="C18" s="6">
        <v>44439</v>
      </c>
      <c r="D18" s="5" t="s">
        <v>42</v>
      </c>
      <c r="E18" s="10">
        <v>3500000</v>
      </c>
      <c r="F18" s="11">
        <v>36</v>
      </c>
      <c r="G18" s="14">
        <f t="shared" si="0"/>
        <v>1700</v>
      </c>
      <c r="H18" s="51">
        <f t="shared" si="1"/>
        <v>103333.94752395288</v>
      </c>
      <c r="I18" s="2" t="str" cm="1">
        <f t="array" ref="I18">fn비고($E18,$F18)</f>
        <v/>
      </c>
    </row>
    <row r="19" spans="1:9">
      <c r="A19" s="5" t="s">
        <v>71</v>
      </c>
      <c r="B19" s="2" t="s">
        <v>3</v>
      </c>
      <c r="C19" s="6">
        <v>44064</v>
      </c>
      <c r="D19" s="5" t="s">
        <v>42</v>
      </c>
      <c r="E19" s="10">
        <v>1000000</v>
      </c>
      <c r="F19" s="11">
        <v>48</v>
      </c>
      <c r="G19" s="14">
        <f t="shared" si="0"/>
        <v>1500</v>
      </c>
      <c r="H19" s="51">
        <f t="shared" si="1"/>
        <v>22356.001051697014</v>
      </c>
      <c r="I19" s="2" t="str" cm="1">
        <f t="array" ref="I19">fn비고($E19,$F19)</f>
        <v/>
      </c>
    </row>
    <row r="20" spans="1:9">
      <c r="A20" s="5" t="s">
        <v>30</v>
      </c>
      <c r="B20" s="2" t="s">
        <v>4</v>
      </c>
      <c r="C20" s="6">
        <v>44581</v>
      </c>
      <c r="D20" s="5" t="s">
        <v>46</v>
      </c>
      <c r="E20" s="10">
        <v>27000000</v>
      </c>
      <c r="F20" s="11">
        <v>48</v>
      </c>
      <c r="G20" s="14">
        <f t="shared" si="0"/>
        <v>900</v>
      </c>
      <c r="H20" s="51">
        <f t="shared" si="1"/>
        <v>603612.02839581936</v>
      </c>
      <c r="I20" s="2" t="str" cm="1">
        <f t="array" ref="I20">fn비고($E20,$F20)</f>
        <v>◎</v>
      </c>
    </row>
    <row r="21" spans="1:9">
      <c r="A21" s="5" t="s">
        <v>72</v>
      </c>
      <c r="B21" s="2" t="s">
        <v>2</v>
      </c>
      <c r="C21" s="6">
        <v>44695</v>
      </c>
      <c r="D21" s="5" t="s">
        <v>44</v>
      </c>
      <c r="E21" s="10">
        <v>5000000</v>
      </c>
      <c r="F21" s="11">
        <v>18</v>
      </c>
      <c r="G21" s="14">
        <f t="shared" si="0"/>
        <v>1450</v>
      </c>
      <c r="H21" s="51">
        <f t="shared" si="1"/>
        <v>286657.00707783952</v>
      </c>
      <c r="I21" s="2" t="str" cm="1">
        <f t="array" ref="I21">fn비고($E21,$F21)</f>
        <v/>
      </c>
    </row>
    <row r="22" spans="1:9">
      <c r="A22" s="5" t="s">
        <v>31</v>
      </c>
      <c r="B22" s="2" t="s">
        <v>2</v>
      </c>
      <c r="C22" s="6">
        <v>44277</v>
      </c>
      <c r="D22" s="5" t="s">
        <v>46</v>
      </c>
      <c r="E22" s="10">
        <v>15000000</v>
      </c>
      <c r="F22" s="11">
        <v>60</v>
      </c>
      <c r="G22" s="14">
        <f t="shared" si="0"/>
        <v>1350</v>
      </c>
      <c r="H22" s="51">
        <f t="shared" si="1"/>
        <v>276247.83082899527</v>
      </c>
      <c r="I22" s="2" t="str" cm="1">
        <f t="array" ref="I22">fn비고($E22,$F22)</f>
        <v>◎</v>
      </c>
    </row>
    <row r="23" spans="1:9">
      <c r="A23" s="5" t="s">
        <v>73</v>
      </c>
      <c r="B23" s="2" t="s">
        <v>2</v>
      </c>
      <c r="C23" s="6">
        <v>44816</v>
      </c>
      <c r="D23" s="5" t="s">
        <v>40</v>
      </c>
      <c r="E23" s="10">
        <v>3000000</v>
      </c>
      <c r="F23" s="11">
        <v>24</v>
      </c>
      <c r="G23" s="14">
        <f t="shared" si="0"/>
        <v>1700</v>
      </c>
      <c r="H23" s="51">
        <f t="shared" si="1"/>
        <v>130274.76651232217</v>
      </c>
      <c r="I23" s="2" t="str" cm="1">
        <f t="array" ref="I23">fn비고($E23,$F23)</f>
        <v/>
      </c>
    </row>
    <row r="24" spans="1:9">
      <c r="A24" s="5" t="s">
        <v>74</v>
      </c>
      <c r="B24" s="2" t="s">
        <v>2</v>
      </c>
      <c r="C24" s="6">
        <v>44334</v>
      </c>
      <c r="D24" s="5" t="s">
        <v>42</v>
      </c>
      <c r="E24" s="10">
        <v>3000000</v>
      </c>
      <c r="F24" s="11">
        <v>36</v>
      </c>
      <c r="G24" s="14">
        <f t="shared" si="0"/>
        <v>1700</v>
      </c>
      <c r="H24" s="51">
        <f t="shared" si="1"/>
        <v>88571.955020531052</v>
      </c>
      <c r="I24" s="2" t="str" cm="1">
        <f t="array" ref="I24">fn비고($E24,$F24)</f>
        <v/>
      </c>
    </row>
    <row r="25" spans="1:9">
      <c r="A25" s="5" t="s">
        <v>75</v>
      </c>
      <c r="B25" s="2" t="s">
        <v>2</v>
      </c>
      <c r="C25" s="6">
        <v>44736</v>
      </c>
      <c r="D25" s="5" t="s">
        <v>44</v>
      </c>
      <c r="E25" s="10">
        <v>10000000</v>
      </c>
      <c r="F25" s="11">
        <v>16</v>
      </c>
      <c r="G25" s="14">
        <f t="shared" si="0"/>
        <v>1250</v>
      </c>
      <c r="H25" s="51">
        <f t="shared" si="1"/>
        <v>642855.65038613358</v>
      </c>
      <c r="I25" s="2" t="str" cm="1">
        <f t="array" ref="I25">fn비고($E25,$F25)</f>
        <v>●</v>
      </c>
    </row>
    <row r="26" spans="1:9">
      <c r="A26" s="5" t="s">
        <v>76</v>
      </c>
      <c r="B26" s="2" t="s">
        <v>3</v>
      </c>
      <c r="C26" s="6">
        <v>44397</v>
      </c>
      <c r="D26" s="5" t="s">
        <v>46</v>
      </c>
      <c r="E26" s="10">
        <v>15000000</v>
      </c>
      <c r="F26" s="11">
        <v>60</v>
      </c>
      <c r="G26" s="14">
        <f t="shared" si="0"/>
        <v>1150</v>
      </c>
      <c r="H26" s="51">
        <f t="shared" si="1"/>
        <v>272876.17455384601</v>
      </c>
      <c r="I26" s="2" t="str" cm="1">
        <f t="array" ref="I26">fn비고($E26,$F26)</f>
        <v>◎</v>
      </c>
    </row>
    <row r="27" spans="1:9">
      <c r="A27" s="5" t="s">
        <v>27</v>
      </c>
      <c r="B27" s="2" t="s">
        <v>4</v>
      </c>
      <c r="C27" s="6">
        <v>44411</v>
      </c>
      <c r="D27" s="5" t="s">
        <v>44</v>
      </c>
      <c r="E27" s="10">
        <v>6000000</v>
      </c>
      <c r="F27" s="11">
        <v>24</v>
      </c>
      <c r="G27" s="14">
        <f t="shared" si="0"/>
        <v>1100</v>
      </c>
      <c r="H27" s="51">
        <f t="shared" si="1"/>
        <v>259216.33281446106</v>
      </c>
      <c r="I27" s="2" t="str" cm="1">
        <f t="array" ref="I27">fn비고($E27,$F27)</f>
        <v/>
      </c>
    </row>
    <row r="28" spans="1:9">
      <c r="A28" s="5" t="s">
        <v>77</v>
      </c>
      <c r="B28" s="2" t="s">
        <v>2</v>
      </c>
      <c r="C28" s="6">
        <v>44707</v>
      </c>
      <c r="D28" s="5" t="s">
        <v>42</v>
      </c>
      <c r="E28" s="10">
        <v>4000000</v>
      </c>
      <c r="F28" s="11">
        <v>48</v>
      </c>
      <c r="G28" s="14">
        <f t="shared" si="0"/>
        <v>1700</v>
      </c>
      <c r="H28" s="51">
        <f t="shared" si="1"/>
        <v>90316.218566759911</v>
      </c>
      <c r="I28" s="2" t="str" cm="1">
        <f t="array" ref="I28">fn비고($E28,$F28)</f>
        <v/>
      </c>
    </row>
    <row r="29" spans="1:9">
      <c r="A29" s="5" t="s">
        <v>78</v>
      </c>
      <c r="B29" s="2" t="s">
        <v>4</v>
      </c>
      <c r="C29" s="6">
        <v>44898</v>
      </c>
      <c r="D29" s="5" t="s">
        <v>46</v>
      </c>
      <c r="E29" s="10">
        <v>35000000</v>
      </c>
      <c r="F29" s="11">
        <v>24</v>
      </c>
      <c r="G29" s="14">
        <f t="shared" si="0"/>
        <v>900</v>
      </c>
      <c r="H29" s="51">
        <f t="shared" si="1"/>
        <v>1512095.2747510229</v>
      </c>
      <c r="I29" s="2" t="str" cm="1">
        <f t="array" ref="I29">fn비고($E29,$F29)</f>
        <v>◎</v>
      </c>
    </row>
    <row r="30" spans="1:9">
      <c r="A30" s="5" t="s">
        <v>79</v>
      </c>
      <c r="B30" s="2" t="s">
        <v>2</v>
      </c>
      <c r="C30" s="6">
        <v>44059</v>
      </c>
      <c r="D30" s="5" t="s">
        <v>40</v>
      </c>
      <c r="E30" s="10">
        <v>2000000</v>
      </c>
      <c r="F30" s="11">
        <v>36</v>
      </c>
      <c r="G30" s="14">
        <f t="shared" si="0"/>
        <v>1700</v>
      </c>
      <c r="H30" s="51">
        <f t="shared" si="1"/>
        <v>59047.970013687365</v>
      </c>
      <c r="I30" s="2" t="str" cm="1">
        <f t="array" ref="I30">fn비고($E30,$F30)</f>
        <v/>
      </c>
    </row>
    <row r="31" spans="1:9">
      <c r="A31" s="5" t="s">
        <v>28</v>
      </c>
      <c r="B31" s="2" t="s">
        <v>4</v>
      </c>
      <c r="C31" s="6">
        <v>44682</v>
      </c>
      <c r="D31" s="5" t="s">
        <v>44</v>
      </c>
      <c r="E31" s="10">
        <v>5000000</v>
      </c>
      <c r="F31" s="11">
        <v>24</v>
      </c>
      <c r="G31" s="14">
        <f t="shared" si="0"/>
        <v>1100</v>
      </c>
      <c r="H31" s="51">
        <f t="shared" si="1"/>
        <v>216013.61067871755</v>
      </c>
      <c r="I31" s="2" t="str" cm="1">
        <f t="array" ref="I31">fn비고($E31,$F31)</f>
        <v/>
      </c>
    </row>
    <row r="32" spans="1:9">
      <c r="A32" s="5" t="s">
        <v>80</v>
      </c>
      <c r="B32" s="2" t="s">
        <v>2</v>
      </c>
      <c r="C32" s="6">
        <v>44539</v>
      </c>
      <c r="D32" s="5" t="s">
        <v>46</v>
      </c>
      <c r="E32" s="10">
        <v>15000000</v>
      </c>
      <c r="F32" s="11">
        <v>30</v>
      </c>
      <c r="G32" s="14">
        <f t="shared" si="0"/>
        <v>1300</v>
      </c>
      <c r="H32" s="51">
        <f t="shared" si="1"/>
        <v>526248.77581976005</v>
      </c>
      <c r="I32" s="2" t="str" cm="1">
        <f t="array" ref="I32">fn비고($E32,$F32)</f>
        <v>◎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</row>
    <row r="34" spans="1:10">
      <c r="A34" t="s">
        <v>188</v>
      </c>
      <c r="G34" t="s">
        <v>186</v>
      </c>
    </row>
    <row r="35" spans="1:10">
      <c r="A35" s="48" t="s">
        <v>1</v>
      </c>
      <c r="B35" s="37">
        <v>0</v>
      </c>
      <c r="C35" s="37">
        <v>5000000</v>
      </c>
      <c r="D35" s="37">
        <v>10000000</v>
      </c>
      <c r="E35" s="37">
        <v>50000000</v>
      </c>
      <c r="G35" s="2" t="s">
        <v>47</v>
      </c>
      <c r="H35" s="16">
        <v>1</v>
      </c>
      <c r="I35" s="16">
        <v>2</v>
      </c>
      <c r="J35" s="16">
        <v>3</v>
      </c>
    </row>
    <row r="36" spans="1:10">
      <c r="A36" s="49"/>
      <c r="B36" s="38">
        <v>5000000</v>
      </c>
      <c r="C36" s="38">
        <v>10000000</v>
      </c>
      <c r="D36" s="38">
        <v>50000000</v>
      </c>
      <c r="E36" s="38"/>
      <c r="G36" s="2" t="s">
        <v>11</v>
      </c>
      <c r="H36" s="14">
        <f t="array" ref="H36">LARGE((RIGHT($D$3:$D$32,2)=$G36)*$E$3:$E$32,H$35)</f>
        <v>10000000</v>
      </c>
      <c r="I36" s="14">
        <f t="array" ref="I36">LARGE((RIGHT($D$3:$D$32,2)=$G36)*$E$3:$E$32,I$35)</f>
        <v>8000000</v>
      </c>
      <c r="J36" s="14">
        <f t="array" ref="J36">LARGE((RIGHT($D$3:$D$32,2)=$G36)*$E$3:$E$32,J$35)</f>
        <v>5000000</v>
      </c>
    </row>
    <row r="37" spans="1:10">
      <c r="A37" s="2" t="s">
        <v>2</v>
      </c>
      <c r="B37" s="14">
        <v>1600</v>
      </c>
      <c r="C37" s="14">
        <v>1400</v>
      </c>
      <c r="D37" s="14">
        <v>1200</v>
      </c>
      <c r="E37" s="14">
        <v>1000</v>
      </c>
      <c r="G37" s="2" t="s">
        <v>12</v>
      </c>
      <c r="H37" s="14">
        <f t="array" ref="H37">LARGE((RIGHT($D$3:$D$32,2)=$G37)*$E$3:$E$32,H$35)</f>
        <v>4000000</v>
      </c>
      <c r="I37" s="14">
        <f t="array" ref="I37">LARGE((RIGHT($D$3:$D$32,2)=$G37)*$E$3:$E$32,I$35)</f>
        <v>3500000</v>
      </c>
      <c r="J37" s="14">
        <f t="array" ref="J37">LARGE((RIGHT($D$3:$D$32,2)=$G37)*$E$3:$E$32,J$35)</f>
        <v>3000000</v>
      </c>
    </row>
    <row r="38" spans="1:10">
      <c r="A38" s="2" t="s">
        <v>3</v>
      </c>
      <c r="B38" s="14">
        <v>1400</v>
      </c>
      <c r="C38" s="14">
        <v>1200</v>
      </c>
      <c r="D38" s="14">
        <v>1000</v>
      </c>
      <c r="E38" s="14">
        <v>800</v>
      </c>
      <c r="G38" s="2" t="s">
        <v>13</v>
      </c>
      <c r="H38" s="14">
        <f t="array" ref="H38">LARGE((RIGHT($D$3:$D$32,2)=$G38)*$E$3:$E$32,H$35)</f>
        <v>15000000</v>
      </c>
      <c r="I38" s="14">
        <f t="array" ref="I38">LARGE((RIGHT($D$3:$D$32,2)=$G38)*$E$3:$E$32,I$35)</f>
        <v>10000000</v>
      </c>
      <c r="J38" s="14">
        <f t="array" ref="J38">LARGE((RIGHT($D$3:$D$32,2)=$G38)*$E$3:$E$32,J$35)</f>
        <v>7000000</v>
      </c>
    </row>
    <row r="39" spans="1:10">
      <c r="A39" s="2" t="s">
        <v>4</v>
      </c>
      <c r="B39" s="14">
        <v>1200</v>
      </c>
      <c r="C39" s="14">
        <v>1000</v>
      </c>
      <c r="D39" s="14">
        <v>800</v>
      </c>
      <c r="E39" s="14">
        <v>600</v>
      </c>
      <c r="G39" s="2" t="s">
        <v>14</v>
      </c>
      <c r="H39" s="14">
        <f t="array" ref="H39">LARGE((RIGHT($D$3:$D$32,2)=$G39)*$E$3:$E$32,H$35)</f>
        <v>35000000</v>
      </c>
      <c r="I39" s="14">
        <f t="array" ref="I39">LARGE((RIGHT($D$3:$D$32,2)=$G39)*$E$3:$E$32,I$35)</f>
        <v>27000000</v>
      </c>
      <c r="J39" s="14">
        <f t="array" ref="J39">LARGE((RIGHT($D$3:$D$32,2)=$G39)*$E$3:$E$32,J$35)</f>
        <v>15000000</v>
      </c>
    </row>
    <row r="41" spans="1:10">
      <c r="A41" t="s">
        <v>187</v>
      </c>
    </row>
    <row r="42" spans="1:10">
      <c r="A42" s="50" t="s">
        <v>10</v>
      </c>
      <c r="B42" s="15" t="s">
        <v>35</v>
      </c>
      <c r="C42" s="15" t="s">
        <v>36</v>
      </c>
      <c r="D42" s="15" t="s">
        <v>37</v>
      </c>
      <c r="E42" s="15" t="s">
        <v>38</v>
      </c>
    </row>
    <row r="43" spans="1:10">
      <c r="A43" s="50"/>
      <c r="B43" s="2" t="s">
        <v>182</v>
      </c>
      <c r="C43" s="2" t="s">
        <v>183</v>
      </c>
      <c r="D43" s="2" t="s">
        <v>184</v>
      </c>
      <c r="E43" s="2" t="s">
        <v>185</v>
      </c>
    </row>
    <row r="44" spans="1:10">
      <c r="A44" s="2">
        <v>2020</v>
      </c>
      <c r="B44" s="2">
        <f t="array" ref="B44">COUNT(IF((YEAR($C$3:$C$32)=$A44)*(LEFT($A$3:$A$32,1)=B$43),1))</f>
        <v>1</v>
      </c>
      <c r="C44" s="2">
        <f t="array" ref="C44">COUNT(IF((YEAR($C$3:$C$32)=$A44)*(LEFT($A$3:$A$32,1)=C$43),1))</f>
        <v>1</v>
      </c>
      <c r="D44" s="2">
        <f t="array" ref="D44">COUNT(IF((YEAR($C$3:$C$32)=$A44)*(LEFT($A$3:$A$32,1)=D$43),1))</f>
        <v>1</v>
      </c>
      <c r="E44" s="2">
        <f t="array" ref="E44">COUNT(IF((YEAR($C$3:$C$32)=$A44)*(LEFT($A$3:$A$32,1)=E$43),1))</f>
        <v>0</v>
      </c>
    </row>
    <row r="45" spans="1:10">
      <c r="A45" s="2">
        <v>2021</v>
      </c>
      <c r="B45" s="2">
        <f t="array" ref="B45">COUNT(IF((YEAR($C$3:$C$32)=$A45)*(LEFT($A$3:$A$32,1)=B$43),1))</f>
        <v>2</v>
      </c>
      <c r="C45" s="2">
        <f t="array" ref="C45">COUNT(IF((YEAR($C$3:$C$32)=$A45)*(LEFT($A$3:$A$32,1)=C$43),1))</f>
        <v>4</v>
      </c>
      <c r="D45" s="2">
        <f t="array" ref="D45">COUNT(IF((YEAR($C$3:$C$32)=$A45)*(LEFT($A$3:$A$32,1)=D$43),1))</f>
        <v>4</v>
      </c>
      <c r="E45" s="2">
        <f t="array" ref="E45">COUNT(IF((YEAR($C$3:$C$32)=$A45)*(LEFT($A$3:$A$32,1)=E$43),1))</f>
        <v>2</v>
      </c>
    </row>
    <row r="46" spans="1:10">
      <c r="A46" s="2">
        <v>2022</v>
      </c>
      <c r="B46" s="2">
        <f t="array" ref="B46">COUNT(IF((YEAR($C$3:$C$32)=$A46)*(LEFT($A$3:$A$32,1)=B$43),1))</f>
        <v>5</v>
      </c>
      <c r="C46" s="2">
        <f t="array" ref="C46">COUNT(IF((YEAR($C$3:$C$32)=$A46)*(LEFT($A$3:$A$32,1)=C$43),1))</f>
        <v>1</v>
      </c>
      <c r="D46" s="2">
        <f t="array" ref="D46">COUNT(IF((YEAR($C$3:$C$32)=$A46)*(LEFT($A$3:$A$32,1)=D$43),1))</f>
        <v>4</v>
      </c>
      <c r="E46" s="2">
        <f t="array" ref="E46">COUNT(IF((YEAR($C$3:$C$32)=$A46)*(LEFT($A$3:$A$32,1)=E$43),1))</f>
        <v>5</v>
      </c>
    </row>
  </sheetData>
  <mergeCells count="2">
    <mergeCell ref="A35:A36"/>
    <mergeCell ref="A42:A4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2:C14"/>
  <sheetViews>
    <sheetView workbookViewId="0">
      <selection activeCell="D4" sqref="D4"/>
    </sheetView>
  </sheetViews>
  <sheetFormatPr defaultRowHeight="17.399999999999999"/>
  <cols>
    <col min="1" max="1" width="7" bestFit="1" customWidth="1"/>
    <col min="2" max="2" width="14.09765625" bestFit="1" customWidth="1"/>
    <col min="3" max="3" width="11.69921875" bestFit="1" customWidth="1"/>
  </cols>
  <sheetData>
    <row r="2" spans="1:3">
      <c r="A2" s="39" t="s">
        <v>189</v>
      </c>
      <c r="B2" s="39" t="s">
        <v>191</v>
      </c>
    </row>
    <row r="3" spans="1:3">
      <c r="A3" t="s">
        <v>195</v>
      </c>
      <c r="B3" t="s">
        <v>190</v>
      </c>
      <c r="C3">
        <v>1</v>
      </c>
    </row>
    <row r="4" spans="1:3">
      <c r="B4" t="s">
        <v>193</v>
      </c>
      <c r="C4" s="40">
        <v>2500000</v>
      </c>
    </row>
    <row r="5" spans="1:3">
      <c r="A5" t="s">
        <v>196</v>
      </c>
      <c r="B5" t="s">
        <v>190</v>
      </c>
      <c r="C5">
        <v>8</v>
      </c>
    </row>
    <row r="6" spans="1:3">
      <c r="B6" t="s">
        <v>193</v>
      </c>
      <c r="C6" s="40">
        <v>8625000</v>
      </c>
    </row>
    <row r="7" spans="1:3">
      <c r="A7" t="s">
        <v>197</v>
      </c>
      <c r="B7" t="s">
        <v>190</v>
      </c>
      <c r="C7">
        <v>13</v>
      </c>
    </row>
    <row r="8" spans="1:3">
      <c r="B8" t="s">
        <v>193</v>
      </c>
      <c r="C8" s="40">
        <v>6230769.230769231</v>
      </c>
    </row>
    <row r="9" spans="1:3">
      <c r="A9" t="s">
        <v>198</v>
      </c>
      <c r="B9" t="s">
        <v>190</v>
      </c>
      <c r="C9">
        <v>3</v>
      </c>
    </row>
    <row r="10" spans="1:3">
      <c r="B10" t="s">
        <v>193</v>
      </c>
      <c r="C10" s="40">
        <v>10666666.666666666</v>
      </c>
    </row>
    <row r="11" spans="1:3">
      <c r="A11" t="s">
        <v>199</v>
      </c>
      <c r="B11" t="s">
        <v>190</v>
      </c>
      <c r="C11">
        <v>5</v>
      </c>
    </row>
    <row r="12" spans="1:3">
      <c r="B12" t="s">
        <v>193</v>
      </c>
      <c r="C12" s="40">
        <v>11800000</v>
      </c>
    </row>
    <row r="13" spans="1:3">
      <c r="A13" t="s">
        <v>192</v>
      </c>
      <c r="C13">
        <v>30</v>
      </c>
    </row>
    <row r="14" spans="1:3">
      <c r="A14" t="s">
        <v>194</v>
      </c>
      <c r="C14" s="40">
        <v>8116666.666666667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K14"/>
  <sheetViews>
    <sheetView workbookViewId="0">
      <selection activeCell="E4" sqref="E4"/>
    </sheetView>
  </sheetViews>
  <sheetFormatPr defaultColWidth="9" defaultRowHeight="17.399999999999999"/>
  <cols>
    <col min="1" max="1" width="9" style="17"/>
    <col min="2" max="2" width="9.3984375" style="17" bestFit="1" customWidth="1"/>
    <col min="3" max="3" width="9" style="17"/>
    <col min="4" max="4" width="10.8984375" style="17" bestFit="1" customWidth="1"/>
    <col min="5" max="11" width="11.09765625" style="17" customWidth="1"/>
    <col min="12" max="16384" width="9" style="17"/>
  </cols>
  <sheetData>
    <row r="1" spans="1:11">
      <c r="A1" s="17" t="s">
        <v>115</v>
      </c>
    </row>
    <row r="2" spans="1:11">
      <c r="A2" s="18" t="s">
        <v>16</v>
      </c>
      <c r="B2" s="19">
        <v>0.03</v>
      </c>
    </row>
    <row r="3" spans="1:11">
      <c r="A3" s="18" t="s">
        <v>17</v>
      </c>
      <c r="B3" s="20">
        <v>200000</v>
      </c>
    </row>
    <row r="4" spans="1:11">
      <c r="A4" s="18" t="s">
        <v>18</v>
      </c>
      <c r="B4" s="18">
        <v>36</v>
      </c>
    </row>
    <row r="5" spans="1:11">
      <c r="A5" s="18" t="s">
        <v>15</v>
      </c>
      <c r="B5" s="21">
        <f>FV(B2/12,B4,-B3)</f>
        <v>7524112.0618290044</v>
      </c>
    </row>
    <row r="6" spans="1:11">
      <c r="A6" s="22"/>
      <c r="B6" s="23"/>
      <c r="E6" s="45" t="s">
        <v>20</v>
      </c>
      <c r="F6" s="46"/>
      <c r="G6" s="46"/>
      <c r="H6" s="46"/>
      <c r="I6" s="46"/>
      <c r="J6" s="46"/>
      <c r="K6" s="47"/>
    </row>
    <row r="7" spans="1:11">
      <c r="D7" s="42">
        <f>FV(B2/12,B4,-B3)</f>
        <v>7524112.0618290044</v>
      </c>
      <c r="E7" s="25">
        <v>0.03</v>
      </c>
      <c r="F7" s="25">
        <v>3.15E-2</v>
      </c>
      <c r="G7" s="25">
        <v>3.3000000000000002E-2</v>
      </c>
      <c r="H7" s="25">
        <v>3.4500000000000003E-2</v>
      </c>
      <c r="I7" s="25">
        <v>3.5999999999999997E-2</v>
      </c>
      <c r="J7" s="25">
        <v>3.7499999999999999E-2</v>
      </c>
      <c r="K7" s="25">
        <v>3.9E-2</v>
      </c>
    </row>
    <row r="8" spans="1:11">
      <c r="C8" s="44" t="s">
        <v>19</v>
      </c>
      <c r="D8" s="24">
        <v>12</v>
      </c>
      <c r="E8" s="26">
        <f t="dataTable" ref="E8:K14" dt2D="1" dtr="1" r1="B2" r2="B4"/>
        <v>2433276.5530805388</v>
      </c>
      <c r="F8" s="26">
        <v>2434954.9857452433</v>
      </c>
      <c r="G8" s="26">
        <v>2436634.8179788906</v>
      </c>
      <c r="H8" s="26">
        <v>2438316.0509618768</v>
      </c>
      <c r="I8" s="26">
        <v>2439998.6858753222</v>
      </c>
      <c r="J8" s="26">
        <v>2441682.7239016928</v>
      </c>
      <c r="K8" s="26">
        <v>2443368.1662236685</v>
      </c>
    </row>
    <row r="9" spans="1:11">
      <c r="C9" s="44"/>
      <c r="D9" s="24">
        <v>24</v>
      </c>
      <c r="E9" s="26">
        <v>4940563.5409582164</v>
      </c>
      <c r="F9" s="26">
        <v>4947728.1723871799</v>
      </c>
      <c r="G9" s="26">
        <v>4954905.9879553681</v>
      </c>
      <c r="H9" s="26">
        <v>4962097.0136616714</v>
      </c>
      <c r="I9" s="26">
        <v>4969301.2755567264</v>
      </c>
      <c r="J9" s="26">
        <v>4976518.7997440146</v>
      </c>
      <c r="K9" s="26">
        <v>4983749.6123777134</v>
      </c>
    </row>
    <row r="10" spans="1:11">
      <c r="C10" s="44"/>
      <c r="D10" s="24">
        <v>36</v>
      </c>
      <c r="E10" s="26">
        <v>7524112.0618290044</v>
      </c>
      <c r="F10" s="26">
        <v>7540806.5350141693</v>
      </c>
      <c r="G10" s="26">
        <v>7557548.6321226321</v>
      </c>
      <c r="H10" s="26">
        <v>7574338.5010493807</v>
      </c>
      <c r="I10" s="26">
        <v>7591176.2901632013</v>
      </c>
      <c r="J10" s="26">
        <v>7608062.1483098837</v>
      </c>
      <c r="K10" s="26">
        <v>7624996.2248102194</v>
      </c>
    </row>
    <row r="11" spans="1:11">
      <c r="C11" s="44"/>
      <c r="D11" s="24">
        <v>48</v>
      </c>
      <c r="E11" s="26">
        <v>10186241.683194533</v>
      </c>
      <c r="F11" s="26">
        <v>10216756.529414691</v>
      </c>
      <c r="G11" s="26">
        <v>10247389.509466019</v>
      </c>
      <c r="H11" s="26">
        <v>10278141.124685083</v>
      </c>
      <c r="I11" s="26">
        <v>10309011.878622197</v>
      </c>
      <c r="J11" s="26">
        <v>10340002.277053729</v>
      </c>
      <c r="K11" s="26">
        <v>10371112.827987138</v>
      </c>
    </row>
    <row r="12" spans="1:11">
      <c r="C12" s="44"/>
      <c r="D12" s="24">
        <v>60</v>
      </c>
      <c r="E12" s="26">
        <v>12929342.524421673</v>
      </c>
      <c r="F12" s="26">
        <v>12978226.632183891</v>
      </c>
      <c r="G12" s="26">
        <v>13027350.085937055</v>
      </c>
      <c r="H12" s="26">
        <v>13076714.175023554</v>
      </c>
      <c r="I12" s="26">
        <v>13126320.19604519</v>
      </c>
      <c r="J12" s="26">
        <v>13176169.452908341</v>
      </c>
      <c r="K12" s="26">
        <v>13226263.256859343</v>
      </c>
    </row>
    <row r="13" spans="1:11">
      <c r="C13" s="44"/>
      <c r="D13" s="24">
        <v>72</v>
      </c>
      <c r="E13" s="26">
        <v>15755877.40264499</v>
      </c>
      <c r="F13" s="26">
        <v>15827949.962008821</v>
      </c>
      <c r="G13" s="26">
        <v>15900449.707490142</v>
      </c>
      <c r="H13" s="26">
        <v>15973379.430695666</v>
      </c>
      <c r="I13" s="26">
        <v>16046741.942351414</v>
      </c>
      <c r="J13" s="26">
        <v>16120540.07244076</v>
      </c>
      <c r="K13" s="26">
        <v>16194776.670331446</v>
      </c>
    </row>
    <row r="14" spans="1:11">
      <c r="C14" s="44"/>
      <c r="D14" s="24">
        <v>84</v>
      </c>
      <c r="E14" s="26">
        <v>18668384.043938886</v>
      </c>
      <c r="F14" s="26">
        <v>18768746.984726887</v>
      </c>
      <c r="G14" s="26">
        <v>18869808.879427452</v>
      </c>
      <c r="H14" s="26">
        <v>18971575.101308338</v>
      </c>
      <c r="I14" s="26">
        <v>19074051.067005508</v>
      </c>
      <c r="J14" s="26">
        <v>19177242.2368869</v>
      </c>
      <c r="K14" s="26">
        <v>19281154.115405194</v>
      </c>
    </row>
  </sheetData>
  <mergeCells count="2">
    <mergeCell ref="C8:C14"/>
    <mergeCell ref="E6:K6"/>
  </mergeCells>
  <phoneticPr fontId="1" type="noConversion"/>
  <dataValidations count="1">
    <dataValidation type="custom" allowBlank="1" showInputMessage="1" showErrorMessage="1" errorTitle="입력오류" error="12의 배수만 입력해야 합니다." sqref="D8:D14" xr:uid="{022532A7-DDCE-41D1-B579-9175D195CD45}">
      <formula1>MOD(D8,12)=0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G22"/>
  <sheetViews>
    <sheetView workbookViewId="0">
      <selection activeCell="J2" sqref="J2"/>
    </sheetView>
  </sheetViews>
  <sheetFormatPr defaultRowHeight="17.399999999999999"/>
  <cols>
    <col min="1" max="1" width="9.19921875" bestFit="1" customWidth="1"/>
    <col min="2" max="2" width="16.5" bestFit="1" customWidth="1"/>
    <col min="3" max="3" width="11" bestFit="1" customWidth="1"/>
    <col min="4" max="4" width="9.5" bestFit="1" customWidth="1"/>
    <col min="5" max="5" width="6.5" customWidth="1"/>
    <col min="6" max="6" width="8.5" bestFit="1" customWidth="1"/>
    <col min="8" max="8" width="2.5" customWidth="1"/>
    <col min="9" max="9" width="11.3984375" customWidth="1"/>
  </cols>
  <sheetData>
    <row r="1" spans="1:7">
      <c r="A1" t="s">
        <v>115</v>
      </c>
    </row>
    <row r="2" spans="1:7">
      <c r="A2" s="27" t="s">
        <v>166</v>
      </c>
      <c r="B2" s="27" t="s">
        <v>167</v>
      </c>
      <c r="C2" s="27" t="s">
        <v>117</v>
      </c>
      <c r="D2" s="27" t="s">
        <v>116</v>
      </c>
      <c r="E2" s="27" t="s">
        <v>118</v>
      </c>
      <c r="F2" s="27" t="s">
        <v>119</v>
      </c>
      <c r="G2" s="27" t="s">
        <v>120</v>
      </c>
    </row>
    <row r="3" spans="1:7">
      <c r="A3" s="28" t="s">
        <v>121</v>
      </c>
      <c r="B3" s="29" t="s">
        <v>122</v>
      </c>
      <c r="C3" s="29" t="s">
        <v>123</v>
      </c>
      <c r="D3" s="31">
        <v>35000</v>
      </c>
      <c r="E3" s="30">
        <v>120</v>
      </c>
      <c r="F3" s="31">
        <v>3000</v>
      </c>
      <c r="G3" s="41">
        <v>11</v>
      </c>
    </row>
    <row r="4" spans="1:7">
      <c r="A4" s="28" t="s">
        <v>124</v>
      </c>
      <c r="B4" s="29" t="s">
        <v>125</v>
      </c>
      <c r="C4" s="29" t="s">
        <v>126</v>
      </c>
      <c r="D4" s="31">
        <v>35300</v>
      </c>
      <c r="E4" s="30">
        <v>140</v>
      </c>
      <c r="F4" s="31">
        <v>2000</v>
      </c>
      <c r="G4" s="41">
        <v>35</v>
      </c>
    </row>
    <row r="5" spans="1:7">
      <c r="A5" s="28" t="s">
        <v>127</v>
      </c>
      <c r="B5" s="29" t="s">
        <v>128</v>
      </c>
      <c r="C5" s="29" t="s">
        <v>126</v>
      </c>
      <c r="D5" s="31">
        <v>39500</v>
      </c>
      <c r="E5" s="30">
        <v>190</v>
      </c>
      <c r="F5" s="31">
        <v>2000</v>
      </c>
      <c r="G5" s="41">
        <v>17</v>
      </c>
    </row>
    <row r="6" spans="1:7">
      <c r="A6" s="28" t="s">
        <v>129</v>
      </c>
      <c r="B6" s="29" t="s">
        <v>130</v>
      </c>
      <c r="C6" s="29" t="s">
        <v>131</v>
      </c>
      <c r="D6" s="31">
        <v>33000</v>
      </c>
      <c r="E6" s="30">
        <v>143</v>
      </c>
      <c r="F6" s="31">
        <v>2000</v>
      </c>
      <c r="G6" s="41">
        <v>-1</v>
      </c>
    </row>
    <row r="7" spans="1:7">
      <c r="A7" s="28" t="s">
        <v>132</v>
      </c>
      <c r="B7" s="29" t="s">
        <v>133</v>
      </c>
      <c r="C7" s="29" t="s">
        <v>126</v>
      </c>
      <c r="D7" s="31">
        <v>35000</v>
      </c>
      <c r="E7" s="30">
        <v>136</v>
      </c>
      <c r="F7" s="31">
        <v>2500</v>
      </c>
      <c r="G7" s="41">
        <v>48</v>
      </c>
    </row>
    <row r="8" spans="1:7">
      <c r="A8" s="28" t="s">
        <v>134</v>
      </c>
      <c r="B8" s="29" t="s">
        <v>135</v>
      </c>
      <c r="C8" s="29" t="s">
        <v>123</v>
      </c>
      <c r="D8" s="31">
        <v>35000</v>
      </c>
      <c r="E8" s="30">
        <v>126</v>
      </c>
      <c r="F8" s="31">
        <v>1500</v>
      </c>
      <c r="G8" s="41">
        <v>19</v>
      </c>
    </row>
    <row r="9" spans="1:7">
      <c r="A9" s="28" t="s">
        <v>136</v>
      </c>
      <c r="B9" s="29" t="s">
        <v>137</v>
      </c>
      <c r="C9" s="29" t="s">
        <v>123</v>
      </c>
      <c r="D9" s="31">
        <v>35300</v>
      </c>
      <c r="E9" s="30">
        <v>125</v>
      </c>
      <c r="F9" s="31">
        <v>2500</v>
      </c>
      <c r="G9" s="41">
        <v>22</v>
      </c>
    </row>
    <row r="10" spans="1:7">
      <c r="A10" s="28" t="s">
        <v>138</v>
      </c>
      <c r="B10" s="29" t="s">
        <v>139</v>
      </c>
      <c r="C10" s="29" t="s">
        <v>140</v>
      </c>
      <c r="D10" s="31">
        <v>26500</v>
      </c>
      <c r="E10" s="30">
        <v>133</v>
      </c>
      <c r="F10" s="31">
        <v>1500</v>
      </c>
      <c r="G10" s="41">
        <v>1</v>
      </c>
    </row>
    <row r="11" spans="1:7">
      <c r="A11" s="28" t="s">
        <v>141</v>
      </c>
      <c r="B11" s="29" t="s">
        <v>142</v>
      </c>
      <c r="C11" s="29" t="s">
        <v>126</v>
      </c>
      <c r="D11" s="31">
        <v>39000</v>
      </c>
      <c r="E11" s="30">
        <v>160</v>
      </c>
      <c r="F11" s="31">
        <v>1500</v>
      </c>
      <c r="G11" s="41">
        <v>23</v>
      </c>
    </row>
    <row r="12" spans="1:7">
      <c r="A12" s="28" t="s">
        <v>143</v>
      </c>
      <c r="B12" s="29" t="s">
        <v>144</v>
      </c>
      <c r="C12" s="29" t="s">
        <v>145</v>
      </c>
      <c r="D12" s="31">
        <v>32000</v>
      </c>
      <c r="E12" s="30">
        <v>109</v>
      </c>
      <c r="F12" s="31">
        <v>1500</v>
      </c>
      <c r="G12" s="41">
        <v>7</v>
      </c>
    </row>
    <row r="13" spans="1:7">
      <c r="A13" s="28" t="s">
        <v>146</v>
      </c>
      <c r="B13" s="29" t="s">
        <v>147</v>
      </c>
      <c r="C13" s="29" t="s">
        <v>145</v>
      </c>
      <c r="D13" s="31">
        <v>35000</v>
      </c>
      <c r="E13" s="30">
        <v>132</v>
      </c>
      <c r="F13" s="31">
        <v>1500</v>
      </c>
      <c r="G13" s="41">
        <v>-1</v>
      </c>
    </row>
    <row r="14" spans="1:7">
      <c r="A14" s="28" t="s">
        <v>148</v>
      </c>
      <c r="B14" s="29" t="s">
        <v>149</v>
      </c>
      <c r="C14" s="29" t="s">
        <v>131</v>
      </c>
      <c r="D14" s="31">
        <v>35000</v>
      </c>
      <c r="E14" s="30">
        <v>75</v>
      </c>
      <c r="F14" s="31">
        <v>1500</v>
      </c>
      <c r="G14" s="41">
        <v>9</v>
      </c>
    </row>
    <row r="15" spans="1:7">
      <c r="A15" s="28" t="s">
        <v>150</v>
      </c>
      <c r="B15" s="29" t="s">
        <v>151</v>
      </c>
      <c r="C15" s="29" t="s">
        <v>131</v>
      </c>
      <c r="D15" s="31">
        <v>39000</v>
      </c>
      <c r="E15" s="30">
        <v>91</v>
      </c>
      <c r="F15" s="31">
        <v>3000</v>
      </c>
      <c r="G15" s="41">
        <v>-1</v>
      </c>
    </row>
    <row r="16" spans="1:7">
      <c r="A16" s="28" t="s">
        <v>152</v>
      </c>
      <c r="B16" s="29" t="s">
        <v>153</v>
      </c>
      <c r="C16" s="29" t="s">
        <v>140</v>
      </c>
      <c r="D16" s="31">
        <v>35000</v>
      </c>
      <c r="E16" s="30">
        <v>73</v>
      </c>
      <c r="F16" s="31">
        <v>1500</v>
      </c>
      <c r="G16" s="41">
        <v>7</v>
      </c>
    </row>
    <row r="17" spans="1:7">
      <c r="A17" s="28" t="s">
        <v>154</v>
      </c>
      <c r="B17" s="29" t="s">
        <v>155</v>
      </c>
      <c r="C17" s="29" t="s">
        <v>140</v>
      </c>
      <c r="D17" s="31">
        <v>39000</v>
      </c>
      <c r="E17" s="30">
        <v>193</v>
      </c>
      <c r="F17" s="31">
        <v>2000</v>
      </c>
      <c r="G17" s="41">
        <v>7</v>
      </c>
    </row>
    <row r="18" spans="1:7">
      <c r="A18" s="28" t="s">
        <v>156</v>
      </c>
      <c r="B18" s="29" t="s">
        <v>157</v>
      </c>
      <c r="C18" s="29" t="s">
        <v>126</v>
      </c>
      <c r="D18" s="31">
        <v>35000</v>
      </c>
      <c r="E18" s="30">
        <v>128</v>
      </c>
      <c r="F18" s="31">
        <v>2500</v>
      </c>
      <c r="G18" s="41">
        <v>5</v>
      </c>
    </row>
    <row r="19" spans="1:7">
      <c r="A19" s="28" t="s">
        <v>158</v>
      </c>
      <c r="B19" s="29" t="s">
        <v>159</v>
      </c>
      <c r="C19" s="29" t="s">
        <v>145</v>
      </c>
      <c r="D19" s="31">
        <v>47000</v>
      </c>
      <c r="E19" s="30">
        <v>593</v>
      </c>
      <c r="F19" s="31">
        <v>4000</v>
      </c>
      <c r="G19" s="41">
        <v>36</v>
      </c>
    </row>
    <row r="20" spans="1:7">
      <c r="A20" s="28" t="s">
        <v>160</v>
      </c>
      <c r="B20" s="29" t="s">
        <v>161</v>
      </c>
      <c r="C20" s="29" t="s">
        <v>131</v>
      </c>
      <c r="D20" s="31">
        <v>35300</v>
      </c>
      <c r="E20" s="30">
        <v>95</v>
      </c>
      <c r="F20" s="31">
        <v>1500</v>
      </c>
      <c r="G20" s="41">
        <v>1</v>
      </c>
    </row>
    <row r="21" spans="1:7">
      <c r="A21" s="28" t="s">
        <v>162</v>
      </c>
      <c r="B21" s="29" t="s">
        <v>163</v>
      </c>
      <c r="C21" s="29" t="s">
        <v>126</v>
      </c>
      <c r="D21" s="31">
        <v>26500</v>
      </c>
      <c r="E21" s="30">
        <v>106</v>
      </c>
      <c r="F21" s="31">
        <v>2000</v>
      </c>
      <c r="G21" s="41">
        <v>7</v>
      </c>
    </row>
    <row r="22" spans="1:7">
      <c r="A22" s="28" t="s">
        <v>164</v>
      </c>
      <c r="B22" s="29" t="s">
        <v>165</v>
      </c>
      <c r="C22" s="29" t="s">
        <v>145</v>
      </c>
      <c r="D22" s="31">
        <v>29800</v>
      </c>
      <c r="E22" s="30">
        <v>157</v>
      </c>
      <c r="F22" s="31">
        <v>2000</v>
      </c>
      <c r="G22" s="41">
        <v>3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E8"/>
  <sheetViews>
    <sheetView topLeftCell="A7" workbookViewId="0">
      <selection activeCell="J13" sqref="J13"/>
    </sheetView>
  </sheetViews>
  <sheetFormatPr defaultRowHeight="17.399999999999999"/>
  <cols>
    <col min="1" max="1" width="13.5" customWidth="1"/>
    <col min="2" max="4" width="9.3984375" bestFit="1" customWidth="1"/>
    <col min="5" max="5" width="10.8984375" bestFit="1" customWidth="1"/>
  </cols>
  <sheetData>
    <row r="1" spans="1:5">
      <c r="A1" t="s">
        <v>168</v>
      </c>
    </row>
    <row r="2" spans="1:5">
      <c r="A2" s="32" t="s">
        <v>21</v>
      </c>
      <c r="B2" s="32" t="s">
        <v>22</v>
      </c>
      <c r="C2" s="32" t="s">
        <v>23</v>
      </c>
      <c r="D2" s="32" t="s">
        <v>24</v>
      </c>
      <c r="E2" s="32" t="s">
        <v>25</v>
      </c>
    </row>
    <row r="3" spans="1:5">
      <c r="A3" s="32" t="s">
        <v>26</v>
      </c>
      <c r="B3" s="33">
        <v>650000</v>
      </c>
      <c r="C3" s="33">
        <f>B3+B3*25%</f>
        <v>812500</v>
      </c>
      <c r="D3" s="33">
        <f>B3+B3*11%</f>
        <v>721500</v>
      </c>
      <c r="E3" s="34">
        <f>SUM(B3:D3)</f>
        <v>2184000</v>
      </c>
    </row>
    <row r="4" spans="1:5">
      <c r="A4" s="32" t="s">
        <v>169</v>
      </c>
      <c r="B4" s="33">
        <v>550000</v>
      </c>
      <c r="C4" s="33">
        <f t="shared" ref="C4:C8" si="0">B4+B4*25%</f>
        <v>687500</v>
      </c>
      <c r="D4" s="33">
        <f t="shared" ref="D4:D8" si="1">B4+B4*11%</f>
        <v>610500</v>
      </c>
      <c r="E4" s="34">
        <f t="shared" ref="E4:E8" si="2">SUM(B4:D4)</f>
        <v>1848000</v>
      </c>
    </row>
    <row r="5" spans="1:5">
      <c r="A5" s="32" t="s">
        <v>170</v>
      </c>
      <c r="B5" s="33">
        <v>700000</v>
      </c>
      <c r="C5" s="33">
        <v>790000</v>
      </c>
      <c r="D5" s="33">
        <f t="shared" si="1"/>
        <v>777000</v>
      </c>
      <c r="E5" s="34">
        <f t="shared" si="2"/>
        <v>2267000</v>
      </c>
    </row>
    <row r="6" spans="1:5">
      <c r="A6" s="32" t="s">
        <v>171</v>
      </c>
      <c r="B6" s="33">
        <v>680000</v>
      </c>
      <c r="C6" s="33">
        <f t="shared" si="0"/>
        <v>850000</v>
      </c>
      <c r="D6" s="33">
        <f t="shared" si="1"/>
        <v>754800</v>
      </c>
      <c r="E6" s="34">
        <f t="shared" si="2"/>
        <v>2284800</v>
      </c>
    </row>
    <row r="7" spans="1:5">
      <c r="A7" s="32" t="s">
        <v>172</v>
      </c>
      <c r="B7" s="33">
        <v>470000</v>
      </c>
      <c r="C7" s="33">
        <f t="shared" si="0"/>
        <v>587500</v>
      </c>
      <c r="D7" s="33">
        <f t="shared" si="1"/>
        <v>521700</v>
      </c>
      <c r="E7" s="34">
        <f t="shared" si="2"/>
        <v>1579200</v>
      </c>
    </row>
    <row r="8" spans="1:5">
      <c r="A8" s="32" t="s">
        <v>173</v>
      </c>
      <c r="B8" s="33">
        <v>340000</v>
      </c>
      <c r="C8" s="33">
        <f t="shared" si="0"/>
        <v>425000</v>
      </c>
      <c r="D8" s="33">
        <f t="shared" si="1"/>
        <v>377400</v>
      </c>
      <c r="E8" s="34">
        <f t="shared" si="2"/>
        <v>1142400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C4"/>
  <sheetViews>
    <sheetView workbookViewId="0">
      <selection activeCell="O4" sqref="O4"/>
    </sheetView>
  </sheetViews>
  <sheetFormatPr defaultRowHeight="17.399999999999999"/>
  <cols>
    <col min="1" max="1" width="10.8984375" style="22" customWidth="1"/>
    <col min="2" max="2" width="11.8984375" style="22" customWidth="1"/>
    <col min="3" max="3" width="9" style="22"/>
  </cols>
  <sheetData>
    <row r="1" spans="1:3">
      <c r="A1" s="43" t="s">
        <v>181</v>
      </c>
    </row>
    <row r="2" spans="1:3">
      <c r="A2" s="36" t="s">
        <v>174</v>
      </c>
      <c r="B2" s="36" t="s">
        <v>176</v>
      </c>
      <c r="C2" s="36" t="s">
        <v>175</v>
      </c>
    </row>
    <row r="3" spans="1:3">
      <c r="A3" s="35" t="s">
        <v>178</v>
      </c>
      <c r="B3" s="23">
        <v>2500000</v>
      </c>
      <c r="C3" s="22" t="s">
        <v>177</v>
      </c>
    </row>
    <row r="4" spans="1:3">
      <c r="A4" s="22" t="s">
        <v>179</v>
      </c>
      <c r="B4" s="23">
        <v>41000000</v>
      </c>
      <c r="C4" s="22" t="s">
        <v>180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3314" r:id="rId3" name="cmd매출등록">
          <controlPr defaultSize="0" autoLine="0" r:id="rId4">
            <anchor moveWithCells="1">
              <from>
                <xdr:col>3</xdr:col>
                <xdr:colOff>502920</xdr:colOff>
                <xdr:row>0</xdr:row>
                <xdr:rowOff>106680</xdr:rowOff>
              </from>
              <to>
                <xdr:col>5</xdr:col>
                <xdr:colOff>76200</xdr:colOff>
                <xdr:row>2</xdr:row>
                <xdr:rowOff>38100</xdr:rowOff>
              </to>
            </anchor>
          </controlPr>
        </control>
      </mc:Choice>
      <mc:Fallback>
        <control shapeId="13314" r:id="rId3" name="cmd매출등록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w E A A B Q S w M E F A A C A A g A A a h R X C E 2 y m W l A A A A 9 w A A A B I A H A B D b 2 5 m a W c v U G F j a 2 F n Z S 5 4 b W w g o h g A K K A U A A A A A A A A A A A A A A A A A A A A A A A A A A A A h Y 8 x D o I w G I W v Q r r T F g i J I T 9 l c F Q S o 4 l x b W q F B m g N L Z a 7 O X g k r y B G U T f H 9 7 1 v e O 9 + v U E x d m 1 w k b 1 V R u c o w h Q F U g t z V L r K 0 e B O 4 Q I V D D Z c N L y S w S R r m 4 3 2 m K P a u X N G i P c e + w S b v i I x p R E 5 l O u d q G X H 0 U d W / + V Q a e u 4 F h I x 2 L / G s B h H K c U R T R N M g c w U S q W / R j w N f r Y / E J Z D 6 4 Z e s s a E q y 2 Q O Q J 5 n 2 A P U E s D B B Q A A g A I A A G o U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B q F F c O P R 6 Z X U B A A D 7 A Q A A E w A c A E Z v c m 1 1 b G F z L 1 N l Y 3 R p b 2 4 x L m 0 g o h g A K K A U A A A A A A A A A A A A A A A A A A A A A A A A A A A A d Z B B S w J B G I b v g v 9 h m C 5 K i 6 h U U O E h l K B L R N b J F R n X j 1 z U X d m Z u o T g I a P I g x C i l Y J l B U W Q p s V C / q K d 2 f / Q 2 A p Z 0 F y + b 7 5 5 5 5 3 3 G Q o a 0 0 0 D J b 0 a W f f 7 / D 6 a J x b k E K 9 X x U d H 9 J p 8 N E Y x V A T m 9 y G 5 x E 2 D j 2 w 5 2 d A 0 o D S U I I x k C Y X A p l 6 E U N w 0 G B i M B n B 8 T d 2 n Y F E 1 l y 8 Q Q 0 0 A L T C z r E b D 0 Z W M + B y 7 V 5 2 I Y 5 9 n 3 O a J Y w 8 W x c W 9 L O 7 p u 9 t 8 k v Y B K V u O R M N L Q d W x b f 7 W + r n h a e R 4 I O O p 4 V X 3 u q 5 6 W Z 1 x l T + + h I i m 5 b I 4 q K B U 3 A L C Y J s c 6 Q d k y r d j m W W w m A 4 0 x q x D S A c V D y n z h 9 V D P E 4 l t T y U S A x j Z Y t B K Y b n Z T h d S U 3 R 0 z O P B S x 6 H W c 4 4 I 0 O E q 0 x E m d t L K 3 2 S F b + y i 6 U z C O I m 8 X D k k E D v 5 5 T j m e 2 / O 3 M b d t Y Q V i c D P l z 7 b v r T / j r h F 8 O + W 1 3 7 r w / E a f 1 a T c z 6 k 7 m N n c 1 / t D G l a D f p x v / R 1 v / A l B L A Q I t A B Q A A g A I A A G o U V w h N s p l p Q A A A P c A A A A S A A A A A A A A A A A A A A A A A A A A A A B D b 2 5 m a W c v U G F j a 2 F n Z S 5 4 b W x Q S w E C L Q A U A A I A C A A B q F F c D 8 r p q 6 Q A A A D p A A A A E w A A A A A A A A A A A A A A A A D x A A A A W 0 N v b n R l b n R f V H l w Z X N d L n h t b F B L A Q I t A B Q A A g A I A A G o U V w 4 9 H p l d Q E A A P s B A A A T A A A A A A A A A A A A A A A A A O I B A A B G b 3 J t d W x h c y 9 T Z W N 0 a W 9 u M S 5 t U E s F B g A A A A A D A A M A w g A A A K Q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U K A A A A A A A A w w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Q i U 4 Q y U 4 M C V F Q y V C N i U 5 Q y V F Q y V B M C U 5 N S V F Q i V C M y V C N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E 2 Y W N j N T h m L T E w O T A t N D k 5 Z C 0 4 M j I 1 L W V i N j N l Z m J j N W I 0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2 D k O y D i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i 0 x N 1 Q x M T o 1 O T o 0 M i 4 3 O T I 1 M j A y W i I g L z 4 8 R W 5 0 c n k g V H l w Z T 0 i R m l s b E N v b H V t b l R 5 c G V z I i B W Y W x 1 Z T 0 i c 0 J n S U M i I C 8 + P E V u d H J 5 I F R 5 c G U 9 I k Z p b G x D b 2 x 1 b W 5 O Y W 1 l c y I g V m F s d W U 9 I n N b J n F 1 b 3 Q 7 6 4 y A 7 L a c 7 K e A 7 K C Q J n F 1 b 3 Q 7 L C Z x d W 9 0 O + u M g O y 2 n O q 4 i O y V o S Z x d W 9 0 O y w m c X V v d D v q u L D q s I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r j I D s t p z s o J X r s 7 Q v Q X V 0 b 1 J l b W 9 2 Z W R D b 2 x 1 b W 5 z M S 5 7 6 4 y A 7 L a c 7 K e A 7 K C Q L D B 9 J n F 1 b 3 Q 7 L C Z x d W 9 0 O 1 N l Y 3 R p b 2 4 x L + u M g O y 2 n O y g l e u z t C 9 B d X R v U m V t b 3 Z l Z E N v b H V t b n M x L n v r j I D s t p z q u I j s l a E s M X 0 m c X V v d D s s J n F 1 b 3 Q 7 U 2 V j d G l v b j E v 6 4 y A 7 L a c 7 K C V 6 7 O 0 L 0 F 1 d G 9 S Z W 1 v d m V k Q 2 9 s d W 1 u c z E u e + q 4 s O q w h C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/ r j I D s t p z s o J X r s 7 Q v Q X V 0 b 1 J l b W 9 2 Z W R D b 2 x 1 b W 5 z M S 5 7 6 4 y A 7 L a c 7 K e A 7 K C Q L D B 9 J n F 1 b 3 Q 7 L C Z x d W 9 0 O 1 N l Y 3 R p b 2 4 x L + u M g O y 2 n O y g l e u z t C 9 B d X R v U m V t b 3 Z l Z E N v b H V t b n M x L n v r j I D s t p z q u I j s l a E s M X 0 m c X V v d D s s J n F 1 b 3 Q 7 U 2 V j d G l v b j E v 6 4 y A 7 L a c 7 K C V 6 7 O 0 L 0 F 1 d G 9 S Z W 1 v d m V k Q 2 9 s d W 1 u c z E u e + q 4 s O q w h C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C J T h D J T g w J U V D J U I 2 J T l D J U V D J U E w J T k 1 J U V C J U I z J U I 0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i U 4 Q y U 4 M C V F Q y V C N i U 5 Q y V F Q y V B M C U 5 N S V F Q i V C M y V C N C 9 f J U V C J T h D J T g w J U V D J U I 2 J T l D J U V D J U E w J T k 1 J U V C J U I z J U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C J T h D J T g w J U V D J U I 2 J T l D J U V D J U E w J T k 1 J U V C J U I z J U I 0 L y V F Q y V B M C U 5 Q y V F Q S V C M S V C M C V F Q i U 5 M C U 5 Q y U y M C V F Q y U 5 N y V C N C U y M C V F Q y U 4 O C U 5 O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f g z J g k j Z d Q Z x m k T 6 + K l 6 U A A A A A A I A A A A A A B B m A A A A A Q A A I A A A A B 3 t H Q 6 J z z l F W I v O q A w t s n X O p T + r j c 9 L P 2 P s M Y j E j w Z I A A A A A A 6 A A A A A A g A A I A A A A O S 4 Q N o s b Y M N y Y E y a Z K I 1 F 7 3 8 2 s o Y F U S N s 6 c 4 H D X W n u X U A A A A F o L 4 s 5 v t O e 9 z x Q i b 0 a p J X E K 6 k C 4 H 5 T q Z 7 h D D A y W N r c n x t H 2 u 1 z 2 C s 3 s B 7 m Z U j d o I + 8 w s W / I x p V P Q e l P S X 4 A V 4 2 o F / A C v C E g / l D f d 3 E O / W w F Q A A A A G s t v + T s m 0 G / R s G + z U i c l a 3 P v 1 x 6 W h f W q j 4 K t v 9 D L Y E W O C M / g 1 F W w p J 4 z A x B w I / Y P A 5 c I o R y W a f i Y W Y Y I g L h R z 0 = < / D a t a M a s h u p > 
</file>

<file path=customXml/itemProps1.xml><?xml version="1.0" encoding="utf-8"?>
<ds:datastoreItem xmlns:ds="http://schemas.openxmlformats.org/officeDocument/2006/customXml" ds:itemID="{2724CBBB-7B04-4CDD-ADE7-56D9AAD731D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다훈 강</cp:lastModifiedBy>
  <cp:lastPrinted>2026-02-17T11:57:46Z</cp:lastPrinted>
  <dcterms:created xsi:type="dcterms:W3CDTF">2021-05-31T11:17:08Z</dcterms:created>
  <dcterms:modified xsi:type="dcterms:W3CDTF">2026-03-12T17:32:07Z</dcterms:modified>
</cp:coreProperties>
</file>