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 codeName="{4D1C537B-E38A-612A-F078-A93A15B4B7F4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2026_컴활1급_실기_총정리(20251021)\길벗컴활1급총정리\기출\09회\"/>
    </mc:Choice>
  </mc:AlternateContent>
  <xr:revisionPtr revIDLastSave="0" documentId="13_ncr:1_{851D0373-0151-4A13-AEA7-CA97C43A4D9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4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7" i="3" l="1" a="1"/>
  <c r="H37" i="3"/>
  <c r="I37" i="3"/>
  <c r="J37" i="3"/>
  <c r="H38" i="3" a="1"/>
  <c r="H38" i="3"/>
  <c r="I38" i="3"/>
  <c r="J38" i="3"/>
  <c r="H39" i="3" a="1"/>
  <c r="H39" i="3" s="1"/>
  <c r="H36" i="3" a="1"/>
  <c r="H36" i="3" s="1"/>
  <c r="C44" i="3" a="1"/>
  <c r="C44" i="3" s="1"/>
  <c r="D44" i="3" a="1"/>
  <c r="D44" i="3" s="1"/>
  <c r="E44" i="3" a="1"/>
  <c r="E44" i="3"/>
  <c r="C45" i="3" a="1"/>
  <c r="C45" i="3" s="1"/>
  <c r="D45" i="3" a="1"/>
  <c r="D45" i="3" s="1"/>
  <c r="E45" i="3" a="1"/>
  <c r="E45" i="3"/>
  <c r="C46" i="3" a="1"/>
  <c r="C46" i="3" s="1"/>
  <c r="D46" i="3" a="1"/>
  <c r="D46" i="3" s="1"/>
  <c r="E46" i="3" a="1"/>
  <c r="E46" i="3" s="1"/>
  <c r="B45" i="3" a="1"/>
  <c r="B45" i="3" s="1"/>
  <c r="B46" i="3" a="1"/>
  <c r="B46" i="3" s="1"/>
  <c r="B44" i="3" a="1"/>
  <c r="B4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A35" i="4"/>
  <c r="B5" i="1"/>
  <c r="D7" i="1" s="1"/>
  <c r="I6" i="3" a="1"/>
  <c r="I9" i="3" a="1"/>
  <c r="I12" i="3" a="1"/>
  <c r="I15" i="3" a="1"/>
  <c r="I18" i="3" a="1"/>
  <c r="I21" i="3" a="1"/>
  <c r="I24" i="3" a="1"/>
  <c r="I27" i="3" a="1"/>
  <c r="I30" i="3" a="1"/>
  <c r="I4" i="3" a="1"/>
  <c r="I7" i="3" a="1"/>
  <c r="I10" i="3" a="1"/>
  <c r="I13" i="3" a="1"/>
  <c r="I16" i="3" a="1"/>
  <c r="I19" i="3" a="1"/>
  <c r="I22" i="3" a="1"/>
  <c r="I25" i="3" a="1"/>
  <c r="I28" i="3" a="1"/>
  <c r="I31" i="3" a="1"/>
  <c r="I5" i="3" a="1"/>
  <c r="I8" i="3" a="1"/>
  <c r="I11" i="3" a="1"/>
  <c r="I14" i="3" a="1"/>
  <c r="I17" i="3" a="1"/>
  <c r="I20" i="3" a="1"/>
  <c r="I23" i="3" a="1"/>
  <c r="I26" i="3" a="1"/>
  <c r="I29" i="3" a="1"/>
  <c r="I32" i="3" a="1"/>
  <c r="I3" i="3" a="1"/>
  <c r="I32" i="3" l="1"/>
  <c r="I29" i="3"/>
  <c r="I26" i="3"/>
  <c r="I23" i="3"/>
  <c r="I20" i="3"/>
  <c r="I17" i="3"/>
  <c r="I14" i="3"/>
  <c r="I11" i="3"/>
  <c r="I8" i="3"/>
  <c r="I5" i="3"/>
  <c r="I31" i="3"/>
  <c r="I28" i="3"/>
  <c r="I25" i="3"/>
  <c r="I22" i="3"/>
  <c r="I19" i="3"/>
  <c r="I16" i="3"/>
  <c r="I13" i="3"/>
  <c r="I10" i="3"/>
  <c r="I7" i="3"/>
  <c r="I4" i="3"/>
  <c r="I30" i="3"/>
  <c r="I27" i="3"/>
  <c r="I24" i="3"/>
  <c r="I21" i="3"/>
  <c r="I18" i="3"/>
  <c r="I15" i="3"/>
  <c r="I12" i="3"/>
  <c r="I9" i="3"/>
  <c r="I6" i="3"/>
  <c r="I3" i="3"/>
  <c r="J39" i="3"/>
  <c r="I39" i="3"/>
  <c r="J36" i="3"/>
  <c r="I36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46DCF00-E0BF-446E-9557-9BDD8AB591CE}" name="MS Access Database_Query" type="1" refreshedVersion="7" background="1">
    <dbPr connection="DSN=MS Access Database;DBQ=C:\Users\user\Desktop\2026_컴활1급_실기_총정리(20251021)\길벗컴활1급총정리\기출\09회\대출관리.accdb;DefaultDir=C:\Users\user\Desktop\2026_컴활1급_실기_총정리(20251021)\길벗컴활1급총정리\기출\09회;DriverId=25;FIL=MS Access;MaxBufferSize=2048;PageTimeout=5;" command="SELECT 대출정보.기간, 대출정보.대출금액, 대출정보.대출지점_x000d__x000a_FROM 대출정보 대출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<sst xmlns="http://schemas.openxmlformats.org/spreadsheetml/2006/main" count="345" uniqueCount="216">
  <si>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</si>
  <si>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</si>
  <si>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</si>
  <si>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</si>
  <si>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</si>
  <si>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</si>
  <si>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</si>
  <si>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</si>
  <si>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</si>
  <si>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</si>
  <si>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</si>
  <si>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</si>
  <si>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</si>
  <si>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</si>
  <si>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</si>
  <si>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</si>
  <si>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</si>
  <si>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</si>
  <si>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</si>
  <si>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</si>
  <si>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</si>
  <si>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</si>
  <si>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</si>
  <si>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</si>
  <si>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</si>
  <si>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</si>
  <si>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</si>
  <si>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</si>
  <si>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</si>
  <si>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</si>
  <si>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</si>
  <si>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</si>
  <si>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</si>
  <si>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</si>
  <si>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</si>
  <si>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</si>
  <si>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</si>
  <si>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</si>
  <si>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</si>
  <si>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</si>
  <si>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</si>
  <si>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</si>
  <si>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</si>
  <si>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</si>
  <si>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</si>
  <si>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</si>
  <si>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</si>
  <si>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</si>
  <si>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</si>
  <si>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</si>
  <si>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</si>
  <si>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</si>
  <si>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</si>
  <si>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</si>
  <si>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</si>
  <si>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</si>
  <si>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</si>
  <si>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</si>
  <si>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</si>
  <si>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</si>
  <si>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</si>
  <si>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</si>
  <si>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</si>
  <si>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</si>
  <si>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</si>
  <si>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</si>
  <si>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</si>
  <si>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</si>
  <si>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</si>
  <si>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</si>
  <si>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</si>
  <si>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</si>
  <si>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</si>
  <si>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</si>
  <si>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</si>
  <si>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</si>
  <si>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</si>
  <si>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</si>
  <si>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</si>
  <si>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</si>
  <si>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</si>
  <si>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</si>
  <si>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</si>
  <si>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</si>
  <si>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</si>
  <si>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</si>
  <si>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</si>
  <si>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</si>
  <si>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</si>
  <si>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</si>
  <si>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</si>
  <si>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</si>
  <si>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</si>
  <si>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</si>
  <si>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</si>
  <si>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</si>
  <si>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</si>
  <si>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</si>
  <si>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</si>
  <si>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</si>
  <si>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</si>
  <si>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</si>
  <si>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</si>
  <si>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</si>
  <si>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</si>
  <si>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</si>
  <si>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</si>
  <si>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</si>
  <si>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</si>
  <si>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</si>
  <si>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</si>
  <si>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</si>
  <si>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</si>
  <si>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</si>
  <si>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</si>
  <si>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</si>
  <si>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</si>
  <si>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</si>
  <si>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</si>
  <si>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</si>
  <si>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</si>
  <si>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</si>
  <si>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</si>
  <si>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</si>
  <si>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</si>
  <si>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</si>
  <si>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</si>
  <si>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</si>
  <si>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</si>
  <si>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</si>
  <si>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</si>
  <si>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</si>
  <si>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</si>
  <si>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</si>
  <si>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</si>
  <si>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</si>
  <si>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</si>
  <si>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</si>
  <si>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</si>
  <si>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</si>
  <si>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</si>
  <si>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</si>
  <si>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</si>
  <si>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</si>
  <si>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</si>
  <si>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</si>
  <si>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</si>
  <si>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</si>
  <si>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</si>
  <si>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</si>
  <si>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</si>
  <si>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</si>
  <si>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</si>
  <si>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</si>
  <si>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</si>
  <si>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</si>
  <si>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</si>
  <si>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</si>
  <si>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</si>
  <si>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</si>
  <si>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</si>
  <si>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</si>
  <si>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</si>
  <si>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</si>
  <si>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</si>
  <si>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</si>
  <si>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</si>
  <si>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</si>
  <si>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</si>
  <si>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</si>
  <si>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</si>
  <si>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</si>
  <si>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</si>
  <si>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</si>
  <si>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</si>
  <si>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</si>
  <si>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</si>
  <si>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</si>
  <si>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</si>
  <si>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</si>
  <si>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</si>
  <si>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</si>
  <si>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</si>
  <si>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</si>
  <si>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</si>
  <si>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</si>
  <si>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</si>
  <si>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</si>
  <si>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</si>
  <si>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</si>
  <si>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</si>
  <si>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</si>
  <si>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</si>
  <si>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</si>
  <si>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</si>
  <si>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</si>
  <si>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</si>
  <si>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</si>
  <si>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</si>
  <si>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</si>
  <si>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</si>
  <si>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</si>
  <si>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</si>
  <si>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</si>
  <si>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</si>
  <si>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개수 : 대출지점</t>
  </si>
  <si>
    <t>전체 개수 : 대출지점</t>
  </si>
  <si>
    <t>기간</t>
  </si>
  <si>
    <t>값</t>
  </si>
  <si>
    <t>1-12</t>
  </si>
  <si>
    <t>13-24</t>
  </si>
  <si>
    <t>25-36</t>
  </si>
  <si>
    <t>37-48</t>
  </si>
  <si>
    <t>49-60</t>
  </si>
  <si>
    <t>평균 : 대출금액</t>
  </si>
  <si>
    <t>전체 평균 : 대출금액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</si>
</sst>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2" xfId="4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6" fontId="0" fillId="0" borderId="1" xfId="6" applyNumberFormat="1" applyFont="1" applyFill="1" applyBorder="1" applyAlignment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6" fillId="0" borderId="1" xfId="8" applyNumberFormat="1" applyFont="1" applyBorder="1" applyAlignment="1">
      <alignment horizontal="center" vertical="center" wrapText="1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52FCB79F-2A65-4349-8520-FE489FF16B54}"/>
            </a:ext>
          </a:extLst>
        </xdr:cNvPr>
        <xdr:cNvSpPr/>
      </xdr:nvSpPr>
      <xdr:spPr>
        <a:xfrm>
          <a:off x="5543550" y="209550"/>
          <a:ext cx="866775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71C2381D-9CAA-479F-8EC4-6FB0A055D744}"/>
            </a:ext>
          </a:extLst>
        </xdr:cNvPr>
        <xdr:cNvSpPr/>
      </xdr:nvSpPr>
      <xdr:spPr>
        <a:xfrm>
          <a:off x="5543550" y="838200"/>
          <a:ext cx="866775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0</xdr:row>
          <xdr:rowOff>104775</xdr:rowOff>
        </xdr:from>
        <xdr:to>
          <xdr:col>5</xdr:col>
          <xdr:colOff>47625</xdr:colOff>
          <xdr:row>2</xdr:row>
          <xdr:rowOff>57150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87.429145486109" backgroundQuery="1" createdVersion="7" refreshedVersion="7" minRefreshableVersion="3" recordCount="30" xr:uid="{FF827318-3E8A-4D01-8156-D200BAA01C48}">
  <cacheSource type="external" connectionId="1"/>
  <cacheFields count="3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0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58702A-D2DC-4493-9725-7E3BC901402B}" name="피벗 테이블2" cacheId="4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compactData="0" multipleFieldFilters="0" fieldListSortAscending="1">
  <location ref="A2:C14" firstHeaderRow="1" firstDataRow="1" firstDataCol="2"/>
  <pivotFields count="3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/>
    <pivotField dataField="1" compact="0" outline="0" showAll="0"/>
  </pivotFields>
  <rowFields count="2">
    <field x="0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0" baseItem="1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workbookViewId="0">
      <selection activeCell="A2" sqref="A2:H32"/>
    </sheetView>
  </sheetViews>
  <sheetFormatPr defaultColWidth="11.75" defaultRowHeight="16.5"/>
  <cols>
    <col min="1" max="1" width="11.375" customWidth="1"/>
    <col min="2" max="2" width="7.25" customWidth="1"/>
    <col min="3" max="3" width="7.875" customWidth="1"/>
    <col min="4" max="4" width="13" bestFit="1" customWidth="1"/>
    <col min="5" max="5" width="11" customWidth="1"/>
    <col min="6" max="6" width="9" bestFit="1" customWidth="1"/>
    <col min="7" max="7" width="10.25" customWidth="1"/>
    <col min="8" max="8" width="11.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AND(LARGE($H$3:$H$32,5)&lt;=$H3,YEAR($A3)&gt;=2021)</f>
        <v>0</v>
      </c>
    </row>
    <row r="37" spans="1:4">
      <c r="A37" s="40" t="s">
        <v>66</v>
      </c>
      <c r="B37" s="12" t="s">
        <v>126</v>
      </c>
      <c r="C37" s="12" t="s">
        <v>123</v>
      </c>
      <c r="D37" s="40" t="s">
        <v>69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tabSelected="1" zoomScaleNormal="100" workbookViewId="0">
      <selection activeCell="J7" sqref="J7"/>
    </sheetView>
  </sheetViews>
  <sheetFormatPr defaultRowHeight="16.5"/>
  <cols>
    <col min="2" max="2" width="13.125" bestFit="1" customWidth="1"/>
    <col min="3" max="5" width="14.25" bestFit="1" customWidth="1"/>
    <col min="6" max="6" width="9" bestFit="1" customWidth="1"/>
    <col min="7" max="7" width="11" bestFit="1" customWidth="1"/>
    <col min="8" max="8" width="13.25" bestFit="1" customWidth="1"/>
    <col min="9" max="10" width="12.8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IF($F3&lt;20,50,IF($F3&lt;60,100,150))+VLOOKUP($B3,$A$37:$E$39,MATCH($E3,$B$35:$E$35,1)+1,0)</f>
        <v>1450</v>
      </c>
      <c r="H3" s="48">
        <f>PMT(IF($B3="일반",4%,3.5%)/12,$F3,-$E3)</f>
        <v>286657.00707783952</v>
      </c>
      <c r="I3" s="2" t="str" cm="1">
        <f t="array" ref="I3">fn비고(E3,F3)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IF($F4&lt;20,50,IF($F4&lt;60,100,150))+VLOOKUP($B4,$A$37:$E$39,MATCH($E4,$B$35:$E$35,1)+1,0)</f>
        <v>1100</v>
      </c>
      <c r="H4" s="48">
        <f t="shared" ref="H4:H32" si="1">PMT(IF($B4="일반",4%,3.5%)/12,$F4,-$E4)</f>
        <v>174307.43943339199</v>
      </c>
      <c r="I4" s="40" t="str" cm="1">
        <f t="array" ref="I4">fn비고(E4,F4)</f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1700</v>
      </c>
      <c r="H5" s="48">
        <f t="shared" si="1"/>
        <v>130274.76651232217</v>
      </c>
      <c r="I5" s="40" t="str" cm="1">
        <f t="array" ref="I5">fn비고(E5,F5)</f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1450</v>
      </c>
      <c r="H6" s="48">
        <f t="shared" si="1"/>
        <v>212304.07461016939</v>
      </c>
      <c r="I6" s="40" t="str" cm="1">
        <f t="array" ref="I6">fn비고(E6,F6)</f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1500</v>
      </c>
      <c r="H7" s="48">
        <f t="shared" si="1"/>
        <v>280666.01377053867</v>
      </c>
      <c r="I7" s="40" t="str" cm="1">
        <f t="array" ref="I7">fn비고(E7,F7)</f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1050</v>
      </c>
      <c r="H8" s="48">
        <f t="shared" si="1"/>
        <v>849216.29844067758</v>
      </c>
      <c r="I8" s="40" t="str" cm="1">
        <f t="array" ref="I8">fn비고(E8,F8)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1500</v>
      </c>
      <c r="H9" s="48">
        <f t="shared" si="1"/>
        <v>245582.76204922138</v>
      </c>
      <c r="I9" s="40" t="str" cm="1">
        <f t="array" ref="I9">fn비고(E9,F9)</f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48">
        <f t="shared" si="1"/>
        <v>36383.489940512802</v>
      </c>
      <c r="I10" s="40" t="str" cm="1">
        <f t="array" ref="I10">fn비고(E10,F10)</f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1100</v>
      </c>
      <c r="H11" s="48">
        <f t="shared" si="1"/>
        <v>174307.43943339199</v>
      </c>
      <c r="I11" s="40" t="str" cm="1">
        <f t="array" ref="I11">fn비고(E11,F11)</f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1700</v>
      </c>
      <c r="H12" s="48">
        <f t="shared" si="1"/>
        <v>88571.955020531052</v>
      </c>
      <c r="I12" s="40" t="str" cm="1">
        <f t="array" ref="I12">fn비고(E12,F12)</f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1300</v>
      </c>
      <c r="H13" s="48">
        <f t="shared" si="1"/>
        <v>174307.43943339199</v>
      </c>
      <c r="I13" s="40" t="str" cm="1">
        <f t="array" ref="I13">fn비고(E13,F13)</f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48">
        <f t="shared" si="1"/>
        <v>218300.9396430768</v>
      </c>
      <c r="I14" s="40" t="str" cm="1">
        <f t="array" ref="I14">fn비고(E14,F14)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48">
        <f t="shared" si="1"/>
        <v>272876.17455384601</v>
      </c>
      <c r="I15" s="40" t="str" cm="1">
        <f t="array" ref="I15">fn비고(E15,F15)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1500</v>
      </c>
      <c r="H16" s="48">
        <f t="shared" si="1"/>
        <v>147619.92503421841</v>
      </c>
      <c r="I16" s="40" t="str" cm="1">
        <f t="array" ref="I16">fn비고(E16,F16)</f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1500</v>
      </c>
      <c r="H17" s="48">
        <f t="shared" si="1"/>
        <v>303974.45519541838</v>
      </c>
      <c r="I17" s="40" t="str" cm="1">
        <f t="array" ref="I17">fn비고(E17,F17)</f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1700</v>
      </c>
      <c r="H18" s="48">
        <f t="shared" si="1"/>
        <v>103333.94752395288</v>
      </c>
      <c r="I18" s="40" t="str" cm="1">
        <f t="array" ref="I18">fn비고(E18,F18)</f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1500</v>
      </c>
      <c r="H19" s="48">
        <f t="shared" si="1"/>
        <v>22356.001051697014</v>
      </c>
      <c r="I19" s="40" t="str" cm="1">
        <f t="array" ref="I19">fn비고(E19,F19)</f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900</v>
      </c>
      <c r="H20" s="48">
        <f t="shared" si="1"/>
        <v>603612.02839581936</v>
      </c>
      <c r="I20" s="40" t="str" cm="1">
        <f t="array" ref="I20">fn비고(E20,F20)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1450</v>
      </c>
      <c r="H21" s="48">
        <f t="shared" si="1"/>
        <v>286657.00707783952</v>
      </c>
      <c r="I21" s="40" t="str" cm="1">
        <f t="array" ref="I21">fn비고(E21,F21)</f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1350</v>
      </c>
      <c r="H22" s="48">
        <f t="shared" si="1"/>
        <v>276247.83082899527</v>
      </c>
      <c r="I22" s="40" t="str" cm="1">
        <f t="array" ref="I22">fn비고(E22,F22)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1700</v>
      </c>
      <c r="H23" s="48">
        <f t="shared" si="1"/>
        <v>130274.76651232217</v>
      </c>
      <c r="I23" s="40" t="str" cm="1">
        <f t="array" ref="I23">fn비고(E23,F23)</f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1700</v>
      </c>
      <c r="H24" s="48">
        <f t="shared" si="1"/>
        <v>88571.955020531052</v>
      </c>
      <c r="I24" s="40" t="str" cm="1">
        <f t="array" ref="I24">fn비고(E24,F24)</f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1250</v>
      </c>
      <c r="H25" s="48">
        <f t="shared" si="1"/>
        <v>642855.65038613358</v>
      </c>
      <c r="I25" s="40" t="str" cm="1">
        <f t="array" ref="I25">fn비고(E25,F25)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48">
        <f t="shared" si="1"/>
        <v>272876.17455384601</v>
      </c>
      <c r="I26" s="40" t="str" cm="1">
        <f t="array" ref="I26">fn비고(E26,F26)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1100</v>
      </c>
      <c r="H27" s="48">
        <f t="shared" si="1"/>
        <v>259216.33281446106</v>
      </c>
      <c r="I27" s="40" t="str" cm="1">
        <f t="array" ref="I27">fn비고(E27,F27)</f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1700</v>
      </c>
      <c r="H28" s="48">
        <f t="shared" si="1"/>
        <v>90316.218566759911</v>
      </c>
      <c r="I28" s="40" t="str" cm="1">
        <f t="array" ref="I28">fn비고(E28,F28)</f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900</v>
      </c>
      <c r="H29" s="48">
        <f t="shared" si="1"/>
        <v>1512095.2747510229</v>
      </c>
      <c r="I29" s="40" t="str" cm="1">
        <f t="array" ref="I29">fn비고(E29,F29)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1700</v>
      </c>
      <c r="H30" s="48">
        <f t="shared" si="1"/>
        <v>59047.970013687365</v>
      </c>
      <c r="I30" s="40" t="str" cm="1">
        <f t="array" ref="I30">fn비고(E30,F30)</f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1100</v>
      </c>
      <c r="H31" s="48">
        <f t="shared" si="1"/>
        <v>216013.61067871755</v>
      </c>
      <c r="I31" s="40" t="str" cm="1">
        <f t="array" ref="I31">fn비고(E31,F31)</f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1300</v>
      </c>
      <c r="H32" s="48">
        <f t="shared" si="1"/>
        <v>526248.77581976005</v>
      </c>
      <c r="I32" s="40" t="str" cm="1">
        <f t="array" ref="I32">fn비고(E32,F32)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1" t="s">
        <v>1</v>
      </c>
      <c r="B35" s="38">
        <v>0</v>
      </c>
      <c r="C35" s="38">
        <v>5000000</v>
      </c>
      <c r="D35" s="38">
        <v>10000000</v>
      </c>
      <c r="E35" s="38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42"/>
      <c r="B36" s="39">
        <v>5000000</v>
      </c>
      <c r="C36" s="39">
        <v>10000000</v>
      </c>
      <c r="D36" s="39">
        <v>50000000</v>
      </c>
      <c r="E36" s="39"/>
      <c r="G36" s="2" t="s">
        <v>11</v>
      </c>
      <c r="H36" s="14">
        <f t="array" ref="H36:J36">LARGE((RIGHT($D$3:$D$32,2)=G36)*($E$3:$E$32),{1,2,3})</f>
        <v>10000000</v>
      </c>
      <c r="I36" s="14">
        <v>8000000</v>
      </c>
      <c r="J36" s="14"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:J37">LARGE((RIGHT($D$3:$D$32,2)=G37)*($E$3:$E$32),{1,2,3})</f>
        <v>4000000</v>
      </c>
      <c r="I37" s="14">
        <v>3500000</v>
      </c>
      <c r="J37" s="14"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:J38">LARGE((RIGHT($D$3:$D$32,2)=G38)*($E$3:$E$32),{1,2,3})</f>
        <v>15000000</v>
      </c>
      <c r="I38" s="14">
        <v>10000000</v>
      </c>
      <c r="J38" s="14"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:J39">LARGE((RIGHT($D$3:$D$32,2)=G39)*($E$3:$E$32),{1,2,3})</f>
        <v>35000000</v>
      </c>
      <c r="I39" s="14">
        <v>27000000</v>
      </c>
      <c r="J39" s="14">
        <v>15000000</v>
      </c>
    </row>
    <row r="41" spans="1:10">
      <c r="A41" t="s">
        <v>202</v>
      </c>
    </row>
    <row r="42" spans="1:10">
      <c r="A42" s="43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43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COUNT(IF((YEAR($C$3:$C$32)=$A44)*(B$43=LEFT($A$3:$A$32,1)),1))</f>
        <v>1</v>
      </c>
      <c r="C44" s="40">
        <f t="array" ref="C44">COUNT(IF((YEAR($C$3:$C$32)=$A44)*(C$43=LEFT($A$3:$A$32,1)),1))</f>
        <v>1</v>
      </c>
      <c r="D44" s="40">
        <f t="array" ref="D44">COUNT(IF((YEAR($C$3:$C$32)=$A44)*(D$43=LEFT($A$3:$A$32,1)),1))</f>
        <v>1</v>
      </c>
      <c r="E44" s="40">
        <f t="array" ref="E44">COUNT(IF((YEAR($C$3:$C$32)=$A44)*(E$43=LEFT($A$3:$A$32,1)),1))</f>
        <v>0</v>
      </c>
    </row>
    <row r="45" spans="1:10">
      <c r="A45" s="2">
        <v>2021</v>
      </c>
      <c r="B45" s="40">
        <f t="array" ref="B45">COUNT(IF((YEAR($C$3:$C$32)=$A45)*(B$43=LEFT($A$3:$A$32,1)),1))</f>
        <v>2</v>
      </c>
      <c r="C45" s="40">
        <f t="array" ref="C45">COUNT(IF((YEAR($C$3:$C$32)=$A45)*(C$43=LEFT($A$3:$A$32,1)),1))</f>
        <v>4</v>
      </c>
      <c r="D45" s="40">
        <f t="array" ref="D45">COUNT(IF((YEAR($C$3:$C$32)=$A45)*(D$43=LEFT($A$3:$A$32,1)),1))</f>
        <v>4</v>
      </c>
      <c r="E45" s="40">
        <f t="array" ref="E45">COUNT(IF((YEAR($C$3:$C$32)=$A45)*(E$43=LEFT($A$3:$A$32,1)),1))</f>
        <v>2</v>
      </c>
    </row>
    <row r="46" spans="1:10">
      <c r="A46" s="2">
        <v>2022</v>
      </c>
      <c r="B46" s="40">
        <f t="array" ref="B46">COUNT(IF((YEAR($C$3:$C$32)=$A46)*(B$43=LEFT($A$3:$A$32,1)),1))</f>
        <v>5</v>
      </c>
      <c r="C46" s="40">
        <f t="array" ref="C46">COUNT(IF((YEAR($C$3:$C$32)=$A46)*(C$43=LEFT($A$3:$A$32,1)),1))</f>
        <v>1</v>
      </c>
      <c r="D46" s="40">
        <f t="array" ref="D46">COUNT(IF((YEAR($C$3:$C$32)=$A46)*(D$43=LEFT($A$3:$A$32,1)),1))</f>
        <v>4</v>
      </c>
      <c r="E46" s="40">
        <f t="array" ref="E46">COUNT(IF((YEAR($C$3:$C$32)=$A46)*(E$43=LEFT($A$3:$A$32,1)),1))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E6" sqref="E6"/>
    </sheetView>
  </sheetViews>
  <sheetFormatPr defaultRowHeight="16.5"/>
  <cols>
    <col min="1" max="1" width="20.125" bestFit="1" customWidth="1"/>
    <col min="2" max="2" width="14.875" bestFit="1" customWidth="1"/>
    <col min="3" max="3" width="12.375" bestFit="1" customWidth="1"/>
  </cols>
  <sheetData>
    <row r="2" spans="1:3">
      <c r="A2" s="49" t="s">
        <v>207</v>
      </c>
      <c r="B2" s="49" t="s">
        <v>208</v>
      </c>
    </row>
    <row r="3" spans="1:3">
      <c r="A3" t="s">
        <v>209</v>
      </c>
      <c r="B3" t="s">
        <v>205</v>
      </c>
      <c r="C3" s="50">
        <v>1</v>
      </c>
    </row>
    <row r="4" spans="1:3">
      <c r="B4" t="s">
        <v>214</v>
      </c>
      <c r="C4" s="51">
        <v>2500000</v>
      </c>
    </row>
    <row r="5" spans="1:3">
      <c r="A5" t="s">
        <v>210</v>
      </c>
      <c r="B5" t="s">
        <v>205</v>
      </c>
      <c r="C5" s="50">
        <v>8</v>
      </c>
    </row>
    <row r="6" spans="1:3">
      <c r="B6" t="s">
        <v>214</v>
      </c>
      <c r="C6" s="51">
        <v>8625000</v>
      </c>
    </row>
    <row r="7" spans="1:3">
      <c r="A7" t="s">
        <v>211</v>
      </c>
      <c r="B7" t="s">
        <v>205</v>
      </c>
      <c r="C7" s="50">
        <v>13</v>
      </c>
    </row>
    <row r="8" spans="1:3">
      <c r="B8" t="s">
        <v>214</v>
      </c>
      <c r="C8" s="51">
        <v>6230769.230769231</v>
      </c>
    </row>
    <row r="9" spans="1:3">
      <c r="A9" t="s">
        <v>212</v>
      </c>
      <c r="B9" t="s">
        <v>205</v>
      </c>
      <c r="C9" s="50">
        <v>3</v>
      </c>
    </row>
    <row r="10" spans="1:3">
      <c r="B10" t="s">
        <v>214</v>
      </c>
      <c r="C10" s="51">
        <v>10666666.666666666</v>
      </c>
    </row>
    <row r="11" spans="1:3">
      <c r="A11" t="s">
        <v>213</v>
      </c>
      <c r="B11" t="s">
        <v>205</v>
      </c>
      <c r="C11" s="50">
        <v>5</v>
      </c>
    </row>
    <row r="12" spans="1:3">
      <c r="B12" t="s">
        <v>214</v>
      </c>
      <c r="C12" s="51">
        <v>11800000</v>
      </c>
    </row>
    <row r="13" spans="1:3">
      <c r="A13" t="s">
        <v>206</v>
      </c>
      <c r="C13" s="50">
        <v>30</v>
      </c>
    </row>
    <row r="14" spans="1:3">
      <c r="A14" t="s">
        <v>215</v>
      </c>
      <c r="C14" s="51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K19" sqref="K19"/>
    </sheetView>
  </sheetViews>
  <sheetFormatPr defaultRowHeight="16.5"/>
  <cols>
    <col min="1" max="1" width="9" style="17"/>
    <col min="2" max="2" width="9.375" style="17" bestFit="1" customWidth="1"/>
    <col min="3" max="3" width="9" style="17"/>
    <col min="4" max="4" width="10.875" style="17" bestFit="1" customWidth="1"/>
    <col min="5" max="11" width="11.1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45" t="s">
        <v>20</v>
      </c>
      <c r="F6" s="46"/>
      <c r="G6" s="46"/>
      <c r="H6" s="46"/>
      <c r="I6" s="46"/>
      <c r="J6" s="46"/>
      <c r="K6" s="47"/>
    </row>
    <row r="7" spans="1:11">
      <c r="D7" s="26">
        <f>B5</f>
        <v>7524112.0618290044</v>
      </c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44" t="s">
        <v>19</v>
      </c>
      <c r="D8" s="24">
        <v>12</v>
      </c>
      <c r="E8" s="27">
        <f t="dataTable" ref="E8:K14" dt2D="1" dtr="1" r1="B2" r2="B4"/>
        <v>2433276.5530805388</v>
      </c>
      <c r="F8" s="27">
        <v>2434954.9857452433</v>
      </c>
      <c r="G8" s="27">
        <v>2436634.8179788906</v>
      </c>
      <c r="H8" s="27">
        <v>2438316.0509618768</v>
      </c>
      <c r="I8" s="27">
        <v>2439998.6858753222</v>
      </c>
      <c r="J8" s="27">
        <v>2441682.7239016928</v>
      </c>
      <c r="K8" s="27">
        <v>2443368.1662236685</v>
      </c>
    </row>
    <row r="9" spans="1:11">
      <c r="C9" s="44"/>
      <c r="D9" s="24">
        <v>24</v>
      </c>
      <c r="E9" s="27">
        <v>4940563.5409582164</v>
      </c>
      <c r="F9" s="27">
        <v>4947728.1723871799</v>
      </c>
      <c r="G9" s="27">
        <v>4954905.9879553681</v>
      </c>
      <c r="H9" s="27">
        <v>4962097.0136616714</v>
      </c>
      <c r="I9" s="27">
        <v>4969301.2755567264</v>
      </c>
      <c r="J9" s="27">
        <v>4976518.7997440146</v>
      </c>
      <c r="K9" s="27">
        <v>4983749.6123777134</v>
      </c>
    </row>
    <row r="10" spans="1:11">
      <c r="C10" s="44"/>
      <c r="D10" s="24">
        <v>36</v>
      </c>
      <c r="E10" s="27">
        <v>7524112.0618290044</v>
      </c>
      <c r="F10" s="27">
        <v>7540806.5350141693</v>
      </c>
      <c r="G10" s="27">
        <v>7557548.6321226321</v>
      </c>
      <c r="H10" s="27">
        <v>7574338.5010493807</v>
      </c>
      <c r="I10" s="27">
        <v>7591176.2901632013</v>
      </c>
      <c r="J10" s="27">
        <v>7608062.1483098837</v>
      </c>
      <c r="K10" s="27">
        <v>7624996.2248102194</v>
      </c>
    </row>
    <row r="11" spans="1:11">
      <c r="C11" s="44"/>
      <c r="D11" s="24">
        <v>48</v>
      </c>
      <c r="E11" s="27">
        <v>10186241.683194533</v>
      </c>
      <c r="F11" s="27">
        <v>10216756.529414691</v>
      </c>
      <c r="G11" s="27">
        <v>10247389.509466019</v>
      </c>
      <c r="H11" s="27">
        <v>10278141.124685083</v>
      </c>
      <c r="I11" s="27">
        <v>10309011.878622197</v>
      </c>
      <c r="J11" s="27">
        <v>10340002.277053729</v>
      </c>
      <c r="K11" s="27">
        <v>10371112.827987138</v>
      </c>
    </row>
    <row r="12" spans="1:11">
      <c r="C12" s="44"/>
      <c r="D12" s="24">
        <v>60</v>
      </c>
      <c r="E12" s="27">
        <v>12929342.524421673</v>
      </c>
      <c r="F12" s="27">
        <v>12978226.632183891</v>
      </c>
      <c r="G12" s="27">
        <v>13027350.085937055</v>
      </c>
      <c r="H12" s="27">
        <v>13076714.175023554</v>
      </c>
      <c r="I12" s="27">
        <v>13126320.19604519</v>
      </c>
      <c r="J12" s="27">
        <v>13176169.452908341</v>
      </c>
      <c r="K12" s="27">
        <v>13226263.256859343</v>
      </c>
    </row>
    <row r="13" spans="1:11">
      <c r="C13" s="44"/>
      <c r="D13" s="24">
        <v>72</v>
      </c>
      <c r="E13" s="27">
        <v>15755877.40264499</v>
      </c>
      <c r="F13" s="27">
        <v>15827949.962008821</v>
      </c>
      <c r="G13" s="27">
        <v>15900449.707490142</v>
      </c>
      <c r="H13" s="27">
        <v>15973379.430695666</v>
      </c>
      <c r="I13" s="27">
        <v>16046741.942351414</v>
      </c>
      <c r="J13" s="27">
        <v>16120540.07244076</v>
      </c>
      <c r="K13" s="27">
        <v>16194776.670331446</v>
      </c>
    </row>
    <row r="14" spans="1:11">
      <c r="C14" s="44"/>
      <c r="D14" s="24">
        <v>84</v>
      </c>
      <c r="E14" s="27">
        <v>18668384.043938886</v>
      </c>
      <c r="F14" s="27">
        <v>18768746.984726887</v>
      </c>
      <c r="G14" s="27">
        <v>18869808.879427452</v>
      </c>
      <c r="H14" s="27">
        <v>18971575.101308338</v>
      </c>
      <c r="I14" s="27">
        <v>19074051.067005508</v>
      </c>
      <c r="J14" s="27">
        <v>19177242.2368869</v>
      </c>
      <c r="K14" s="27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2BDF3577-1290-4F3B-AB51-D33B85FA1DCD}">
      <formula1>D8/12=1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G32" sqref="G32"/>
    </sheetView>
  </sheetViews>
  <sheetFormatPr defaultRowHeight="16.5"/>
  <cols>
    <col min="1" max="1" width="9.2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75" customWidth="1"/>
  </cols>
  <sheetData>
    <row r="1" spans="1:7">
      <c r="A1" t="s">
        <v>130</v>
      </c>
    </row>
    <row r="2" spans="1:7">
      <c r="A2" s="28" t="s">
        <v>181</v>
      </c>
      <c r="B2" s="28" t="s">
        <v>182</v>
      </c>
      <c r="C2" s="28" t="s">
        <v>132</v>
      </c>
      <c r="D2" s="28" t="s">
        <v>131</v>
      </c>
      <c r="E2" s="28" t="s">
        <v>133</v>
      </c>
      <c r="F2" s="28" t="s">
        <v>134</v>
      </c>
      <c r="G2" s="28" t="s">
        <v>135</v>
      </c>
    </row>
    <row r="3" spans="1:7">
      <c r="A3" s="29" t="s">
        <v>136</v>
      </c>
      <c r="B3" s="30" t="s">
        <v>137</v>
      </c>
      <c r="C3" s="30" t="s">
        <v>138</v>
      </c>
      <c r="D3" s="32">
        <v>35000</v>
      </c>
      <c r="E3" s="31">
        <v>120</v>
      </c>
      <c r="F3" s="32">
        <v>3000</v>
      </c>
      <c r="G3" s="52">
        <v>11</v>
      </c>
    </row>
    <row r="4" spans="1:7">
      <c r="A4" s="29" t="s">
        <v>139</v>
      </c>
      <c r="B4" s="30" t="s">
        <v>140</v>
      </c>
      <c r="C4" s="30" t="s">
        <v>141</v>
      </c>
      <c r="D4" s="32">
        <v>35300</v>
      </c>
      <c r="E4" s="31">
        <v>140</v>
      </c>
      <c r="F4" s="32">
        <v>2000</v>
      </c>
      <c r="G4" s="52">
        <v>35</v>
      </c>
    </row>
    <row r="5" spans="1:7">
      <c r="A5" s="29" t="s">
        <v>142</v>
      </c>
      <c r="B5" s="30" t="s">
        <v>143</v>
      </c>
      <c r="C5" s="30" t="s">
        <v>141</v>
      </c>
      <c r="D5" s="32">
        <v>39500</v>
      </c>
      <c r="E5" s="31">
        <v>190</v>
      </c>
      <c r="F5" s="32">
        <v>2000</v>
      </c>
      <c r="G5" s="52">
        <v>17</v>
      </c>
    </row>
    <row r="6" spans="1:7">
      <c r="A6" s="29" t="s">
        <v>144</v>
      </c>
      <c r="B6" s="30" t="s">
        <v>145</v>
      </c>
      <c r="C6" s="30" t="s">
        <v>146</v>
      </c>
      <c r="D6" s="32">
        <v>33000</v>
      </c>
      <c r="E6" s="31">
        <v>143</v>
      </c>
      <c r="F6" s="32">
        <v>2000</v>
      </c>
      <c r="G6" s="52">
        <v>-1</v>
      </c>
    </row>
    <row r="7" spans="1:7">
      <c r="A7" s="29" t="s">
        <v>147</v>
      </c>
      <c r="B7" s="30" t="s">
        <v>148</v>
      </c>
      <c r="C7" s="30" t="s">
        <v>141</v>
      </c>
      <c r="D7" s="32">
        <v>35000</v>
      </c>
      <c r="E7" s="31">
        <v>136</v>
      </c>
      <c r="F7" s="32">
        <v>2500</v>
      </c>
      <c r="G7" s="52">
        <v>48</v>
      </c>
    </row>
    <row r="8" spans="1:7">
      <c r="A8" s="29" t="s">
        <v>149</v>
      </c>
      <c r="B8" s="30" t="s">
        <v>150</v>
      </c>
      <c r="C8" s="30" t="s">
        <v>138</v>
      </c>
      <c r="D8" s="32">
        <v>35000</v>
      </c>
      <c r="E8" s="31">
        <v>126</v>
      </c>
      <c r="F8" s="32">
        <v>1500</v>
      </c>
      <c r="G8" s="52">
        <v>19</v>
      </c>
    </row>
    <row r="9" spans="1:7">
      <c r="A9" s="29" t="s">
        <v>151</v>
      </c>
      <c r="B9" s="30" t="s">
        <v>152</v>
      </c>
      <c r="C9" s="30" t="s">
        <v>138</v>
      </c>
      <c r="D9" s="32">
        <v>35300</v>
      </c>
      <c r="E9" s="31">
        <v>125</v>
      </c>
      <c r="F9" s="32">
        <v>2500</v>
      </c>
      <c r="G9" s="52">
        <v>22</v>
      </c>
    </row>
    <row r="10" spans="1:7">
      <c r="A10" s="29" t="s">
        <v>153</v>
      </c>
      <c r="B10" s="30" t="s">
        <v>154</v>
      </c>
      <c r="C10" s="30" t="s">
        <v>155</v>
      </c>
      <c r="D10" s="32">
        <v>26500</v>
      </c>
      <c r="E10" s="31">
        <v>133</v>
      </c>
      <c r="F10" s="32">
        <v>1500</v>
      </c>
      <c r="G10" s="52">
        <v>1</v>
      </c>
    </row>
    <row r="11" spans="1:7">
      <c r="A11" s="29" t="s">
        <v>156</v>
      </c>
      <c r="B11" s="30" t="s">
        <v>157</v>
      </c>
      <c r="C11" s="30" t="s">
        <v>141</v>
      </c>
      <c r="D11" s="32">
        <v>39000</v>
      </c>
      <c r="E11" s="31">
        <v>160</v>
      </c>
      <c r="F11" s="32">
        <v>1500</v>
      </c>
      <c r="G11" s="52">
        <v>23</v>
      </c>
    </row>
    <row r="12" spans="1:7">
      <c r="A12" s="29" t="s">
        <v>158</v>
      </c>
      <c r="B12" s="30" t="s">
        <v>159</v>
      </c>
      <c r="C12" s="30" t="s">
        <v>160</v>
      </c>
      <c r="D12" s="32">
        <v>32000</v>
      </c>
      <c r="E12" s="31">
        <v>109</v>
      </c>
      <c r="F12" s="32">
        <v>1500</v>
      </c>
      <c r="G12" s="52">
        <v>7</v>
      </c>
    </row>
    <row r="13" spans="1:7">
      <c r="A13" s="29" t="s">
        <v>161</v>
      </c>
      <c r="B13" s="30" t="s">
        <v>162</v>
      </c>
      <c r="C13" s="30" t="s">
        <v>160</v>
      </c>
      <c r="D13" s="32">
        <v>35000</v>
      </c>
      <c r="E13" s="31">
        <v>132</v>
      </c>
      <c r="F13" s="32">
        <v>1500</v>
      </c>
      <c r="G13" s="52">
        <v>-1</v>
      </c>
    </row>
    <row r="14" spans="1:7">
      <c r="A14" s="29" t="s">
        <v>163</v>
      </c>
      <c r="B14" s="30" t="s">
        <v>164</v>
      </c>
      <c r="C14" s="30" t="s">
        <v>146</v>
      </c>
      <c r="D14" s="32">
        <v>35000</v>
      </c>
      <c r="E14" s="31">
        <v>75</v>
      </c>
      <c r="F14" s="32">
        <v>1500</v>
      </c>
      <c r="G14" s="52">
        <v>9</v>
      </c>
    </row>
    <row r="15" spans="1:7">
      <c r="A15" s="29" t="s">
        <v>165</v>
      </c>
      <c r="B15" s="30" t="s">
        <v>166</v>
      </c>
      <c r="C15" s="30" t="s">
        <v>146</v>
      </c>
      <c r="D15" s="32">
        <v>39000</v>
      </c>
      <c r="E15" s="31">
        <v>91</v>
      </c>
      <c r="F15" s="32">
        <v>3000</v>
      </c>
      <c r="G15" s="52">
        <v>-1</v>
      </c>
    </row>
    <row r="16" spans="1:7">
      <c r="A16" s="29" t="s">
        <v>167</v>
      </c>
      <c r="B16" s="30" t="s">
        <v>168</v>
      </c>
      <c r="C16" s="30" t="s">
        <v>155</v>
      </c>
      <c r="D16" s="32">
        <v>35000</v>
      </c>
      <c r="E16" s="31">
        <v>73</v>
      </c>
      <c r="F16" s="32">
        <v>1500</v>
      </c>
      <c r="G16" s="52">
        <v>7</v>
      </c>
    </row>
    <row r="17" spans="1:7">
      <c r="A17" s="29" t="s">
        <v>169</v>
      </c>
      <c r="B17" s="30" t="s">
        <v>170</v>
      </c>
      <c r="C17" s="30" t="s">
        <v>155</v>
      </c>
      <c r="D17" s="32">
        <v>39000</v>
      </c>
      <c r="E17" s="31">
        <v>193</v>
      </c>
      <c r="F17" s="32">
        <v>2000</v>
      </c>
      <c r="G17" s="52">
        <v>7</v>
      </c>
    </row>
    <row r="18" spans="1:7">
      <c r="A18" s="29" t="s">
        <v>171</v>
      </c>
      <c r="B18" s="30" t="s">
        <v>172</v>
      </c>
      <c r="C18" s="30" t="s">
        <v>141</v>
      </c>
      <c r="D18" s="32">
        <v>35000</v>
      </c>
      <c r="E18" s="31">
        <v>128</v>
      </c>
      <c r="F18" s="32">
        <v>2500</v>
      </c>
      <c r="G18" s="52">
        <v>5</v>
      </c>
    </row>
    <row r="19" spans="1:7">
      <c r="A19" s="29" t="s">
        <v>173</v>
      </c>
      <c r="B19" s="30" t="s">
        <v>174</v>
      </c>
      <c r="C19" s="30" t="s">
        <v>160</v>
      </c>
      <c r="D19" s="32">
        <v>47000</v>
      </c>
      <c r="E19" s="31">
        <v>593</v>
      </c>
      <c r="F19" s="32">
        <v>4000</v>
      </c>
      <c r="G19" s="52">
        <v>36</v>
      </c>
    </row>
    <row r="20" spans="1:7">
      <c r="A20" s="29" t="s">
        <v>175</v>
      </c>
      <c r="B20" s="30" t="s">
        <v>176</v>
      </c>
      <c r="C20" s="30" t="s">
        <v>146</v>
      </c>
      <c r="D20" s="32">
        <v>35300</v>
      </c>
      <c r="E20" s="31">
        <v>95</v>
      </c>
      <c r="F20" s="32">
        <v>1500</v>
      </c>
      <c r="G20" s="52">
        <v>1</v>
      </c>
    </row>
    <row r="21" spans="1:7">
      <c r="A21" s="29" t="s">
        <v>177</v>
      </c>
      <c r="B21" s="30" t="s">
        <v>178</v>
      </c>
      <c r="C21" s="30" t="s">
        <v>141</v>
      </c>
      <c r="D21" s="32">
        <v>26500</v>
      </c>
      <c r="E21" s="31">
        <v>106</v>
      </c>
      <c r="F21" s="32">
        <v>2000</v>
      </c>
      <c r="G21" s="52">
        <v>7</v>
      </c>
    </row>
    <row r="22" spans="1:7">
      <c r="A22" s="29" t="s">
        <v>179</v>
      </c>
      <c r="B22" s="30" t="s">
        <v>180</v>
      </c>
      <c r="C22" s="30" t="s">
        <v>160</v>
      </c>
      <c r="D22" s="32">
        <v>29800</v>
      </c>
      <c r="E22" s="31">
        <v>157</v>
      </c>
      <c r="F22" s="32">
        <v>2000</v>
      </c>
      <c r="G22" s="52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workbookViewId="0">
      <selection activeCell="P15" sqref="P15"/>
    </sheetView>
  </sheetViews>
  <sheetFormatPr defaultRowHeight="16.5"/>
  <cols>
    <col min="1" max="1" width="13.5" customWidth="1"/>
    <col min="2" max="4" width="9.375" bestFit="1" customWidth="1"/>
    <col min="5" max="5" width="10.875" bestFit="1" customWidth="1"/>
  </cols>
  <sheetData>
    <row r="1" spans="1:5">
      <c r="A1" t="s">
        <v>183</v>
      </c>
    </row>
    <row r="2" spans="1:5">
      <c r="A2" s="33" t="s">
        <v>21</v>
      </c>
      <c r="B2" s="33" t="s">
        <v>22</v>
      </c>
      <c r="C2" s="33" t="s">
        <v>23</v>
      </c>
      <c r="D2" s="33" t="s">
        <v>24</v>
      </c>
      <c r="E2" s="33" t="s">
        <v>25</v>
      </c>
    </row>
    <row r="3" spans="1:5">
      <c r="A3" s="33" t="s">
        <v>26</v>
      </c>
      <c r="B3" s="34">
        <v>650000</v>
      </c>
      <c r="C3" s="34">
        <f>B3+B3*25%</f>
        <v>812500</v>
      </c>
      <c r="D3" s="34">
        <f>B3+B3*11%</f>
        <v>721500</v>
      </c>
      <c r="E3" s="35">
        <f>SUM(B3:D3)</f>
        <v>2184000</v>
      </c>
    </row>
    <row r="4" spans="1:5">
      <c r="A4" s="33" t="s">
        <v>184</v>
      </c>
      <c r="B4" s="34">
        <v>550000</v>
      </c>
      <c r="C4" s="34">
        <f t="shared" ref="C4:C8" si="0">B4+B4*25%</f>
        <v>687500</v>
      </c>
      <c r="D4" s="34">
        <f t="shared" ref="D4:D8" si="1">B4+B4*11%</f>
        <v>610500</v>
      </c>
      <c r="E4" s="35">
        <f t="shared" ref="E4:E8" si="2">SUM(B4:D4)</f>
        <v>1848000</v>
      </c>
    </row>
    <row r="5" spans="1:5">
      <c r="A5" s="33" t="s">
        <v>185</v>
      </c>
      <c r="B5" s="34">
        <v>700000</v>
      </c>
      <c r="C5" s="34">
        <v>790000</v>
      </c>
      <c r="D5" s="34">
        <f t="shared" si="1"/>
        <v>777000</v>
      </c>
      <c r="E5" s="35">
        <f t="shared" si="2"/>
        <v>2267000</v>
      </c>
    </row>
    <row r="6" spans="1:5">
      <c r="A6" s="33" t="s">
        <v>186</v>
      </c>
      <c r="B6" s="34">
        <v>680000</v>
      </c>
      <c r="C6" s="34">
        <f t="shared" si="0"/>
        <v>850000</v>
      </c>
      <c r="D6" s="34">
        <f t="shared" si="1"/>
        <v>754800</v>
      </c>
      <c r="E6" s="35">
        <f t="shared" si="2"/>
        <v>2284800</v>
      </c>
    </row>
    <row r="7" spans="1:5">
      <c r="A7" s="33" t="s">
        <v>187</v>
      </c>
      <c r="B7" s="34">
        <v>470000</v>
      </c>
      <c r="C7" s="34">
        <f t="shared" si="0"/>
        <v>587500</v>
      </c>
      <c r="D7" s="34">
        <f t="shared" si="1"/>
        <v>521700</v>
      </c>
      <c r="E7" s="35">
        <f t="shared" si="2"/>
        <v>1579200</v>
      </c>
    </row>
    <row r="8" spans="1:5">
      <c r="A8" s="33" t="s">
        <v>188</v>
      </c>
      <c r="B8" s="34">
        <v>340000</v>
      </c>
      <c r="C8" s="34">
        <f t="shared" si="0"/>
        <v>425000</v>
      </c>
      <c r="D8" s="34">
        <f t="shared" si="1"/>
        <v>377400</v>
      </c>
      <c r="E8" s="35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5"/>
  <sheetViews>
    <sheetView workbookViewId="0">
      <selection activeCell="E8" sqref="E8"/>
    </sheetView>
  </sheetViews>
  <sheetFormatPr defaultRowHeight="16.5"/>
  <cols>
    <col min="1" max="1" width="10.875" style="22" customWidth="1"/>
    <col min="2" max="2" width="11.875" style="22" customWidth="1"/>
    <col min="3" max="3" width="9" style="22"/>
  </cols>
  <sheetData>
    <row r="1" spans="1:3">
      <c r="A1" s="22" t="s">
        <v>196</v>
      </c>
    </row>
    <row r="2" spans="1:3">
      <c r="A2" s="37" t="s">
        <v>189</v>
      </c>
      <c r="B2" s="37" t="s">
        <v>191</v>
      </c>
      <c r="C2" s="37" t="s">
        <v>190</v>
      </c>
    </row>
    <row r="3" spans="1:3">
      <c r="A3" s="36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  <row r="5" spans="1:3">
      <c r="B5" s="23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504825</xdr:colOff>
                <xdr:row>0</xdr:row>
                <xdr:rowOff>104775</xdr:rowOff>
              </from>
              <to>
                <xdr:col>5</xdr:col>
                <xdr:colOff>47625</xdr:colOff>
                <xdr:row>2</xdr:row>
                <xdr:rowOff>57150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user</cp:lastModifiedBy>
  <cp:lastPrinted>2023-01-09T08:56:00Z</cp:lastPrinted>
  <dcterms:created xsi:type="dcterms:W3CDTF">2021-05-31T11:17:08Z</dcterms:created>
  <dcterms:modified xsi:type="dcterms:W3CDTF">2025-11-26T01:28:43Z</dcterms:modified>
</cp:coreProperties>
</file>