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 codeName="{957460C9-B318-DD5D-5CC9-C049C1E746CC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owner\Desktop\3번째 기출\2025 총정리_컴활1급실기_정답수정\기출\05회\"/>
    </mc:Choice>
  </mc:AlternateContent>
  <xr:revisionPtr revIDLastSave="0" documentId="13_ncr:1_{43407B8D-8644-4A91-A9A6-9D5C234A4F91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5" i="4" l="1"/>
  <c r="G3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C44" i="3" a="1"/>
  <c r="C44" i="3" s="1"/>
  <c r="D44" i="3" a="1"/>
  <c r="D44" i="3"/>
  <c r="E44" i="3" a="1"/>
  <c r="E44" i="3" s="1"/>
  <c r="C45" i="3" a="1"/>
  <c r="C45" i="3"/>
  <c r="D45" i="3" a="1"/>
  <c r="D45" i="3" s="1"/>
  <c r="E45" i="3" a="1"/>
  <c r="E45" i="3"/>
  <c r="C46" i="3" a="1"/>
  <c r="C46" i="3" s="1"/>
  <c r="D46" i="3" a="1"/>
  <c r="D46" i="3" s="1"/>
  <c r="E46" i="3" a="1"/>
  <c r="E46" i="3" s="1"/>
  <c r="B45" i="3" a="1"/>
  <c r="B45" i="3" s="1"/>
  <c r="B46" i="3" a="1"/>
  <c r="B46" i="3" s="1"/>
  <c r="B44" i="3" a="1"/>
  <c r="B44" i="3" s="1"/>
  <c r="H36" i="3" a="1"/>
  <c r="H36" i="3" s="1"/>
  <c r="I36" i="3" a="1"/>
  <c r="I36" i="3" s="1"/>
  <c r="J36" i="3" a="1"/>
  <c r="J36" i="3"/>
  <c r="I37" i="3" a="1"/>
  <c r="I37" i="3" s="1"/>
  <c r="J37" i="3" a="1"/>
  <c r="J37" i="3"/>
  <c r="I38" i="3" a="1"/>
  <c r="I38" i="3" s="1"/>
  <c r="J38" i="3" a="1"/>
  <c r="J38" i="3"/>
  <c r="I39" i="3" a="1"/>
  <c r="I39" i="3" s="1"/>
  <c r="J39" i="3" a="1"/>
  <c r="J39" i="3"/>
  <c r="H37" i="3" a="1"/>
  <c r="H37" i="3" s="1"/>
  <c r="H38" i="3" a="1"/>
  <c r="H38" i="3" s="1"/>
  <c r="H39" i="3" a="1"/>
  <c r="H39" i="3" s="1"/>
  <c r="D7" i="1"/>
  <c r="B5" i="1"/>
  <c r="I4" i="3" a="1"/>
  <c r="I6" i="3" a="1"/>
  <c r="I8" i="3" a="1"/>
  <c r="I10" i="3" a="1"/>
  <c r="I12" i="3" a="1"/>
  <c r="I14" i="3" a="1"/>
  <c r="I16" i="3" a="1"/>
  <c r="I18" i="3" a="1"/>
  <c r="I20" i="3" a="1"/>
  <c r="I22" i="3" a="1"/>
  <c r="I24" i="3" a="1"/>
  <c r="I26" i="3" a="1"/>
  <c r="I28" i="3" a="1"/>
  <c r="I30" i="3" a="1"/>
  <c r="I32" i="3" a="1"/>
  <c r="I17" i="3" a="1"/>
  <c r="I23" i="3" a="1"/>
  <c r="I27" i="3" a="1"/>
  <c r="I31" i="3" a="1"/>
  <c r="I5" i="3" a="1"/>
  <c r="I7" i="3" a="1"/>
  <c r="I9" i="3" a="1"/>
  <c r="I11" i="3" a="1"/>
  <c r="I13" i="3" a="1"/>
  <c r="I15" i="3" a="1"/>
  <c r="I19" i="3" a="1"/>
  <c r="I21" i="3" a="1"/>
  <c r="I25" i="3" a="1"/>
  <c r="I29" i="3" a="1"/>
  <c r="I3" i="3" a="1"/>
  <c r="I29" i="3" l="1"/>
  <c r="I25" i="3"/>
  <c r="I21" i="3"/>
  <c r="I19" i="3"/>
  <c r="I15" i="3"/>
  <c r="I13" i="3"/>
  <c r="I11" i="3"/>
  <c r="I9" i="3"/>
  <c r="I7" i="3"/>
  <c r="I5" i="3"/>
  <c r="I31" i="3"/>
  <c r="I27" i="3"/>
  <c r="I23" i="3"/>
  <c r="I17" i="3"/>
  <c r="I32" i="3"/>
  <c r="I30" i="3"/>
  <c r="I28" i="3"/>
  <c r="I26" i="3"/>
  <c r="I24" i="3"/>
  <c r="I22" i="3"/>
  <c r="I20" i="3"/>
  <c r="I18" i="3"/>
  <c r="I16" i="3"/>
  <c r="I14" i="3"/>
  <c r="I12" i="3"/>
  <c r="I10" i="3"/>
  <c r="I8" i="3"/>
  <c r="I6" i="3"/>
  <c r="I4" i="3"/>
  <c r="I3" i="3"/>
  <c r="D4" i="2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92F6CDF-37AE-437D-B79E-BCB386A13560}" name="MS Access Database_Query" type="1" refreshedVersion="8" background="1">
    <dbPr connection="DSN=MS Access Database;DBQ=C:\길벗컴활1급총정리\기출\05회\대출관리.accdb;DefaultDir=C:\길벗컴활1급총정리\기출\05회;DriverId=25;FIL=MS Access;MaxBufferSize=2048;PageTimeout=5;" command="SELECT 대출정보.기간, 대출정보.대출금액, 대출정보.대출지점_x000d__x000a_FROM `C:\길벗컴활1급총정리\기출\05회\대출관리.accdb`.대출정보 대출정보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<sst xmlns="http://schemas.openxmlformats.org/spreadsheetml/2006/main" count="345" uniqueCount="220">
  <si>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</si>
  <si>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</si>
  <si>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</si>
  <si>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</si>
  <si>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</si>
  <si>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</si>
  <si>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</si>
  <si>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</si>
  <si>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</si>
  <si>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</si>
  <si>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</si>
  <si>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</si>
  <si>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</si>
  <si>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</si>
  <si>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</si>
  <si>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</si>
  <si>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</si>
  <si>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</si>
  <si>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</si>
  <si>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</si>
  <si>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</si>
  <si>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</si>
  <si>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</si>
  <si>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</si>
  <si>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</si>
  <si>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</si>
  <si>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</si>
  <si>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</si>
  <si>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</si>
  <si>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</si>
  <si>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</si>
  <si>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</si>
  <si>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</si>
  <si>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</si>
  <si>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</si>
  <si>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</si>
  <si>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</si>
  <si>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</si>
  <si>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</si>
  <si>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</si>
  <si>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</si>
  <si>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</si>
  <si>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</si>
  <si>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</si>
  <si>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</si>
  <si>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</si>
  <si>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</si>
  <si>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</si>
  <si>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</si>
  <si>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</si>
  <si>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</si>
  <si>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</si>
  <si>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</si>
  <si>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</si>
  <si>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</si>
  <si>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</si>
  <si>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</si>
  <si>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</si>
  <si>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</si>
  <si>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</si>
  <si>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</si>
  <si>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</si>
  <si>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</si>
  <si>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</si>
  <si>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</si>
  <si>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</si>
  <si>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</si>
  <si>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</si>
  <si>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</si>
  <si>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</si>
  <si>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</si>
  <si>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</si>
  <si>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</si>
  <si>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</si>
  <si>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</si>
  <si>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</si>
  <si>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</si>
  <si>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</si>
  <si>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</si>
  <si>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</si>
  <si>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</si>
  <si>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</si>
  <si>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</si>
  <si>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</si>
  <si>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</si>
  <si>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</si>
  <si>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</si>
  <si>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</si>
  <si>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</si>
  <si>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</si>
  <si>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</si>
  <si>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</si>
  <si>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</si>
  <si>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</si>
  <si>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</si>
  <si>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</si>
  <si>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</si>
  <si>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</si>
  <si>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</si>
  <si>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</si>
  <si>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</si>
  <si>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</si>
  <si>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</si>
  <si>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</si>
  <si>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</si>
  <si>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</si>
  <si>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</si>
  <si>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</si>
  <si>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</si>
  <si>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</si>
  <si>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</si>
  <si>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</si>
  <si>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</si>
  <si>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</si>
  <si>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</si>
  <si>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</si>
  <si>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</si>
  <si>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</si>
  <si>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</si>
  <si>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</si>
  <si>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</si>
  <si>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</si>
  <si>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</si>
  <si>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</si>
  <si>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</si>
  <si>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</si>
  <si>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</si>
  <si>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</si>
  <si>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</si>
  <si>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</si>
  <si>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</si>
  <si>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</si>
  <si>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</si>
  <si>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</si>
  <si>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</si>
  <si>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</si>
  <si>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</si>
  <si>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</si>
  <si>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</si>
  <si>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</si>
  <si>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</si>
  <si>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</si>
  <si>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</si>
  <si>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</si>
  <si>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</si>
  <si>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</si>
  <si>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</si>
  <si>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</si>
  <si>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</si>
  <si>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</si>
  <si>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</si>
  <si>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</si>
  <si>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</si>
  <si>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</si>
  <si>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</si>
  <si>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</si>
  <si>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</si>
  <si>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</si>
  <si>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</si>
  <si>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</si>
  <si>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</si>
  <si>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</si>
  <si>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</si>
  <si>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</si>
  <si>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</si>
  <si>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</si>
  <si>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</si>
  <si>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</si>
  <si>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</si>
  <si>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</si>
  <si>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</si>
  <si>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</si>
  <si>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</si>
  <si>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</si>
  <si>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</si>
  <si>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</si>
  <si>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</si>
  <si>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</si>
  <si>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</si>
  <si>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</si>
  <si>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</si>
  <si>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</si>
  <si>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</si>
  <si>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</si>
  <si>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</si>
  <si>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</si>
  <si>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</si>
  <si>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</si>
  <si>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</si>
  <si>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</si>
  <si>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</si>
  <si>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</si>
  <si>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</si>
  <si>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</si>
  <si>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</si>
  <si>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</si>
  <si>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</si>
  <si>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</si>
  <si>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</si>
  <si>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</si>
  <si>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</si>
  <si>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</si>
  <si>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</si>
  <si>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</si>
  <si>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  <phoneticPr fontId="1" type="noConversion"/>
  </si>
  <si>
    <t>대출일</t>
    <phoneticPr fontId="1" type="noConversion"/>
  </si>
  <si>
    <t>고객명</t>
    <phoneticPr fontId="1" type="noConversion"/>
  </si>
  <si>
    <t>대출지점</t>
    <phoneticPr fontId="1" type="noConversion"/>
  </si>
  <si>
    <t>월납입액</t>
    <phoneticPr fontId="1" type="noConversion"/>
  </si>
  <si>
    <t>기간</t>
  </si>
  <si>
    <t>개수 : 대출지점</t>
  </si>
  <si>
    <t>평균 : 대출금액</t>
  </si>
  <si>
    <t>1-12</t>
  </si>
  <si>
    <t>13-24</t>
  </si>
  <si>
    <t>25-36</t>
  </si>
  <si>
    <t>37-48</t>
  </si>
  <si>
    <t>49-60</t>
  </si>
  <si>
    <t>값</t>
  </si>
  <si>
    <t>전체 개수 : 대출지점</t>
  </si>
  <si>
    <t>전체 평균 : 대출금액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</si>
</sst>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6" fontId="8" fillId="0" borderId="2" xfId="4" applyNumberFormat="1" applyFont="1" applyBorder="1" applyAlignment="1">
      <alignment horizontal="center" vertical="center"/>
    </xf>
    <xf numFmtId="0" fontId="6" fillId="0" borderId="1" xfId="8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  <xf numFmtId="6" fontId="0" fillId="0" borderId="1" xfId="6" applyNumberFormat="1" applyFont="1" applyFill="1" applyBorder="1" applyAlignment="1">
      <alignment vertical="center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85-4BE6-81DB-E32A7907AC16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85-4BE6-81DB-E32A7907A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  <c:min val="-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</xdr:colOff>
      <xdr:row>1</xdr:row>
      <xdr:rowOff>53340</xdr:rowOff>
    </xdr:from>
    <xdr:to>
      <xdr:col>8</xdr:col>
      <xdr:colOff>861060</xdr:colOff>
      <xdr:row>2</xdr:row>
      <xdr:rowOff>182880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B62497BB-3211-8D40-58DA-FBD37D904F8C}"/>
            </a:ext>
          </a:extLst>
        </xdr:cNvPr>
        <xdr:cNvSpPr/>
      </xdr:nvSpPr>
      <xdr:spPr>
        <a:xfrm>
          <a:off x="5532120" y="274320"/>
          <a:ext cx="853440" cy="35052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8</xdr:col>
      <xdr:colOff>30480</xdr:colOff>
      <xdr:row>4</xdr:row>
      <xdr:rowOff>30480</xdr:rowOff>
    </xdr:from>
    <xdr:to>
      <xdr:col>9</xdr:col>
      <xdr:colOff>22860</xdr:colOff>
      <xdr:row>5</xdr:row>
      <xdr:rowOff>198120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98EB9CC8-7B23-3155-7F57-05FF1631C822}"/>
            </a:ext>
          </a:extLst>
        </xdr:cNvPr>
        <xdr:cNvSpPr/>
      </xdr:nvSpPr>
      <xdr:spPr>
        <a:xfrm>
          <a:off x="5554980" y="914400"/>
          <a:ext cx="861060" cy="38862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502920</xdr:colOff>
          <xdr:row>0</xdr:row>
          <xdr:rowOff>106680</xdr:rowOff>
        </xdr:from>
        <xdr:to>
          <xdr:col>5</xdr:col>
          <xdr:colOff>45720</xdr:colOff>
          <xdr:row>2</xdr:row>
          <xdr:rowOff>60960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wner" refreshedDate="45636.933928587961" backgroundQuery="1" createdVersion="8" refreshedVersion="8" minRefreshableVersion="3" recordCount="30" xr:uid="{4B7F03F9-6013-4D2A-AE5C-511AB8334624}">
  <cacheSource type="external" connectionId="1"/>
  <cacheFields count="3">
    <cacheField name="기간" numFmtId="0" sqlType="4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0">
        <rangePr autoStart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  <cacheField name="대출금액" numFmtId="0" sqlType="4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대출지점" numFmtId="0" sqlType="-9">
      <sharedItems count="4">
        <s v="충청"/>
        <s v="서울"/>
        <s v="경기"/>
        <s v="부산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</r>
  <r>
    <x v="1"/>
    <x v="0"/>
    <x v="1"/>
  </r>
  <r>
    <x v="2"/>
    <x v="1"/>
    <x v="2"/>
  </r>
  <r>
    <x v="3"/>
    <x v="2"/>
    <x v="2"/>
  </r>
  <r>
    <x v="1"/>
    <x v="3"/>
    <x v="1"/>
  </r>
  <r>
    <x v="4"/>
    <x v="4"/>
    <x v="3"/>
  </r>
  <r>
    <x v="1"/>
    <x v="5"/>
    <x v="2"/>
  </r>
  <r>
    <x v="5"/>
    <x v="6"/>
    <x v="3"/>
  </r>
  <r>
    <x v="1"/>
    <x v="0"/>
    <x v="2"/>
  </r>
  <r>
    <x v="4"/>
    <x v="1"/>
    <x v="1"/>
  </r>
  <r>
    <x v="1"/>
    <x v="0"/>
    <x v="0"/>
  </r>
  <r>
    <x v="5"/>
    <x v="7"/>
    <x v="3"/>
  </r>
  <r>
    <x v="5"/>
    <x v="8"/>
    <x v="3"/>
  </r>
  <r>
    <x v="4"/>
    <x v="0"/>
    <x v="1"/>
  </r>
  <r>
    <x v="2"/>
    <x v="5"/>
    <x v="1"/>
  </r>
  <r>
    <x v="4"/>
    <x v="1"/>
    <x v="0"/>
  </r>
  <r>
    <x v="6"/>
    <x v="9"/>
    <x v="2"/>
  </r>
  <r>
    <x v="6"/>
    <x v="10"/>
    <x v="2"/>
  </r>
  <r>
    <x v="0"/>
    <x v="0"/>
    <x v="1"/>
  </r>
  <r>
    <x v="5"/>
    <x v="8"/>
    <x v="2"/>
  </r>
  <r>
    <x v="2"/>
    <x v="1"/>
    <x v="1"/>
  </r>
  <r>
    <x v="4"/>
    <x v="1"/>
    <x v="0"/>
  </r>
  <r>
    <x v="1"/>
    <x v="4"/>
    <x v="2"/>
  </r>
  <r>
    <x v="5"/>
    <x v="8"/>
    <x v="0"/>
  </r>
  <r>
    <x v="2"/>
    <x v="11"/>
    <x v="3"/>
  </r>
  <r>
    <x v="6"/>
    <x v="12"/>
    <x v="3"/>
  </r>
  <r>
    <x v="2"/>
    <x v="13"/>
    <x v="0"/>
  </r>
  <r>
    <x v="4"/>
    <x v="6"/>
    <x v="2"/>
  </r>
  <r>
    <x v="2"/>
    <x v="0"/>
    <x v="0"/>
  </r>
  <r>
    <x v="1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B5BC11-E359-4AC0-925C-B9901262E9EE}" name="피벗 테이블1" cacheId="2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C14" firstHeaderRow="1" firstDataRow="1" firstDataCol="2"/>
  <pivotFields count="3"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compact="0" outline="0" showAll="0">
      <items count="15">
        <item x="9"/>
        <item x="6"/>
        <item x="2"/>
        <item x="1"/>
        <item x="12"/>
        <item x="0"/>
        <item x="11"/>
        <item x="5"/>
        <item x="3"/>
        <item x="4"/>
        <item x="7"/>
        <item x="8"/>
        <item x="10"/>
        <item x="13"/>
        <item t="default"/>
      </items>
    </pivotField>
    <pivotField dataField="1" compact="0" outline="0" showAll="0">
      <items count="5">
        <item x="1"/>
        <item x="3"/>
        <item x="2"/>
        <item x="0"/>
        <item t="default"/>
      </items>
    </pivotField>
  </pivotFields>
  <rowFields count="2">
    <field x="0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2" subtotal="count" baseField="0" baseItem="0"/>
    <dataField name="평균 : 대출금액" fld="1" subtotal="average" baseField="0" baseItem="0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topLeftCell="A25" workbookViewId="0">
      <selection activeCell="F28" sqref="F28"/>
    </sheetView>
  </sheetViews>
  <sheetFormatPr defaultColWidth="11.69921875" defaultRowHeight="17.399999999999999"/>
  <cols>
    <col min="1" max="1" width="11.3984375" customWidth="1"/>
    <col min="2" max="2" width="7.19921875" customWidth="1"/>
    <col min="3" max="3" width="7.8984375" customWidth="1"/>
    <col min="4" max="4" width="13" bestFit="1" customWidth="1"/>
    <col min="5" max="5" width="12.8984375" customWidth="1"/>
    <col min="6" max="6" width="9" bestFit="1" customWidth="1"/>
    <col min="7" max="7" width="10.19921875" customWidth="1"/>
    <col min="8" max="8" width="11.398437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204</v>
      </c>
    </row>
    <row r="35" spans="1:4">
      <c r="A35" t="b">
        <f>AND( H3&gt;=LARGE($H$3:$H$32,5),YEAR(A3)&gt;=2021)</f>
        <v>0</v>
      </c>
    </row>
    <row r="37" spans="1:4">
      <c r="A37" t="s">
        <v>205</v>
      </c>
      <c r="B37" t="s">
        <v>206</v>
      </c>
      <c r="C37" t="s">
        <v>207</v>
      </c>
      <c r="D37" t="s">
        <v>208</v>
      </c>
    </row>
    <row r="38" spans="1:4">
      <c r="A38" s="6">
        <v>44539</v>
      </c>
      <c r="B38" s="13" t="s">
        <v>104</v>
      </c>
      <c r="C38" s="13" t="s">
        <v>124</v>
      </c>
      <c r="D38" s="9">
        <v>526248.77581976005</v>
      </c>
    </row>
    <row r="39" spans="1:4">
      <c r="A39" s="6">
        <v>44736</v>
      </c>
      <c r="B39" s="13" t="s">
        <v>105</v>
      </c>
      <c r="C39" s="13" t="s">
        <v>71</v>
      </c>
      <c r="D39" s="9">
        <v>350832.51721317339</v>
      </c>
    </row>
    <row r="40" spans="1:4">
      <c r="A40" s="6">
        <v>44441</v>
      </c>
      <c r="B40" s="13" t="s">
        <v>118</v>
      </c>
      <c r="C40" s="13" t="s">
        <v>71</v>
      </c>
      <c r="D40" s="9">
        <v>303974.45519541838</v>
      </c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0" priority="1">
      <formula>AND( OR($C3="서울",$C3="경기"),LEFT($B3,1)="김")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zoomScaleNormal="100" workbookViewId="0">
      <selection activeCell="G4" sqref="G4"/>
    </sheetView>
  </sheetViews>
  <sheetFormatPr defaultRowHeight="17.399999999999999"/>
  <cols>
    <col min="2" max="2" width="13.09765625" bestFit="1" customWidth="1"/>
    <col min="3" max="5" width="14.19921875" bestFit="1" customWidth="1"/>
    <col min="6" max="6" width="9" bestFit="1" customWidth="1"/>
    <col min="7" max="7" width="11" bestFit="1" customWidth="1"/>
    <col min="8" max="8" width="13.19921875" bestFit="1" customWidth="1"/>
    <col min="9" max="10" width="12.89843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5" t="s">
        <v>34</v>
      </c>
      <c r="H2" s="15" t="s">
        <v>6</v>
      </c>
      <c r="I2" s="15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 t="e">
        <f>VLOOKUP(IF(F3&lt;20,50,IF(F3&lt;60,100,150)),B37:E39,MATCH(A37,$B$3:$B$32,0),MATCH(B36,E3:E32,1))</f>
        <v>#N/A</v>
      </c>
      <c r="H3" s="52">
        <f>PMT( IF(B3="일반",0.4,0.35),F3,-E3 )</f>
        <v>2004696.1711769116</v>
      </c>
      <c r="I3" s="2" t="str" cm="1">
        <f t="array" ref="I3">FN비고(E3,F3)</f>
        <v/>
      </c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/>
      <c r="H4" s="52">
        <f t="shared" ref="H4:H32" si="0">PMT( IF(B4="일반",0.4,0.35),F4,-E4 )</f>
        <v>1750215.3170521695</v>
      </c>
      <c r="I4" s="2" t="str" cm="1">
        <f t="array" ref="I4">FN비고(E4,F4)</f>
        <v/>
      </c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/>
      <c r="H5" s="52">
        <f t="shared" si="0"/>
        <v>1200373.4595144659</v>
      </c>
      <c r="I5" s="2" t="str" cm="1">
        <f t="array" ref="I5">FN비고(E5,F5)</f>
        <v/>
      </c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/>
      <c r="H6" s="52">
        <f t="shared" si="0"/>
        <v>899548.17466416175</v>
      </c>
      <c r="I6" s="2" t="str" cm="1">
        <f t="array" ref="I6">FN비고(E6,F6)</f>
        <v/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/>
      <c r="H7" s="52">
        <f t="shared" si="0"/>
        <v>3200132.2290425641</v>
      </c>
      <c r="I7" s="2" t="str" cm="1">
        <f t="array" ref="I7">FN비고(E7,F7)</f>
        <v/>
      </c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/>
      <c r="H8" s="52">
        <f t="shared" si="0"/>
        <v>3598192.698656647</v>
      </c>
      <c r="I8" s="2" t="str" cm="1">
        <f t="array" ref="I8">FN비고(E8,F8)</f>
        <v>●</v>
      </c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/>
      <c r="H9" s="52">
        <f t="shared" si="0"/>
        <v>2800115.7004122436</v>
      </c>
      <c r="I9" s="2" t="str" cm="1">
        <f t="array" ref="I9">FN비고(E9,F9)</f>
        <v/>
      </c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/>
      <c r="H10" s="52">
        <f t="shared" si="0"/>
        <v>700000.01059429196</v>
      </c>
      <c r="I10" s="2" t="str" cm="1">
        <f t="array" ref="I10">FN비고(E10,F10)</f>
        <v/>
      </c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/>
      <c r="H11" s="52">
        <f t="shared" si="0"/>
        <v>1750215.3170521695</v>
      </c>
      <c r="I11" s="2" t="str" cm="1">
        <f t="array" ref="I11">FN비고(E11,F11)</f>
        <v/>
      </c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/>
      <c r="H12" s="52">
        <f t="shared" si="0"/>
        <v>1200006.5852815078</v>
      </c>
      <c r="I12" s="2" t="str" cm="1">
        <f t="array" ref="I12">FN비고(E12,F12)</f>
        <v/>
      </c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/>
      <c r="H13" s="52">
        <f t="shared" si="0"/>
        <v>1750215.3170521695</v>
      </c>
      <c r="I13" s="2" t="str" cm="1">
        <f t="array" ref="I13">FN비고(E13,F13)</f>
        <v/>
      </c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/>
      <c r="H14" s="52">
        <f t="shared" si="0"/>
        <v>4200000.0635657515</v>
      </c>
      <c r="I14" s="2" t="str" cm="1">
        <f t="array" ref="I14">FN비고(E14,F14)</f>
        <v>◎</v>
      </c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/>
      <c r="H15" s="52">
        <f t="shared" si="0"/>
        <v>5250000.0794571899</v>
      </c>
      <c r="I15" s="2" t="str" cm="1">
        <f t="array" ref="I15">FN비고(E15,F15)</f>
        <v>◎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/>
      <c r="H16" s="52">
        <f t="shared" si="0"/>
        <v>2000010.9754691795</v>
      </c>
      <c r="I16" s="2" t="str" cm="1">
        <f t="array" ref="I16">FN비고(E16,F16)</f>
        <v/>
      </c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/>
      <c r="H17" s="52">
        <f t="shared" si="0"/>
        <v>2800871.4055337538</v>
      </c>
      <c r="I17" s="2" t="str" cm="1">
        <f t="array" ref="I17">FN비고(E17,F17)</f>
        <v/>
      </c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/>
      <c r="H18" s="52">
        <f t="shared" si="0"/>
        <v>1400007.6828284257</v>
      </c>
      <c r="I18" s="2" t="str" cm="1">
        <f t="array" ref="I18">FN비고(E18,F18)</f>
        <v/>
      </c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/>
      <c r="H19" s="52">
        <f t="shared" si="0"/>
        <v>350000.19410977105</v>
      </c>
      <c r="I19" s="2" t="str" cm="1">
        <f t="array" ref="I19">FN비고(E19,F19)</f>
        <v/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/>
      <c r="H20" s="52">
        <f t="shared" si="0"/>
        <v>9450005.2409638185</v>
      </c>
      <c r="I20" s="2" t="str" cm="1">
        <f t="array" ref="I20">FN비고(E20,F20)</f>
        <v>◎</v>
      </c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/>
      <c r="H21" s="52">
        <f t="shared" si="0"/>
        <v>2004696.1711769116</v>
      </c>
      <c r="I21" s="2" t="str" cm="1">
        <f t="array" ref="I21">FN비고(E21,F21)</f>
        <v/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/>
      <c r="H22" s="52">
        <f t="shared" si="0"/>
        <v>6000000.0102439895</v>
      </c>
      <c r="I22" s="2" t="str" cm="1">
        <f t="array" ref="I22">FN비고(E22,F22)</f>
        <v>◎</v>
      </c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/>
      <c r="H23" s="52">
        <f t="shared" si="0"/>
        <v>1200373.4595144659</v>
      </c>
      <c r="I23" s="2" t="str" cm="1">
        <f t="array" ref="I23">FN비고(E23,F23)</f>
        <v/>
      </c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/>
      <c r="H24" s="52">
        <f t="shared" si="0"/>
        <v>1200006.5852815078</v>
      </c>
      <c r="I24" s="2" t="str" cm="1">
        <f t="array" ref="I24">FN비고(E24,F24)</f>
        <v/>
      </c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/>
      <c r="H25" s="52">
        <f t="shared" si="0"/>
        <v>4018450.5816164929</v>
      </c>
      <c r="I25" s="2" t="str" cm="1">
        <f t="array" ref="I25">FN비고(E25,F25)</f>
        <v>●</v>
      </c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/>
      <c r="H26" s="52">
        <f t="shared" si="0"/>
        <v>5250000.0794571899</v>
      </c>
      <c r="I26" s="2" t="str" cm="1">
        <f t="array" ref="I26">FN비고(E26,F26)</f>
        <v>◎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/>
      <c r="H27" s="52">
        <f t="shared" si="0"/>
        <v>2101565.0650621792</v>
      </c>
      <c r="I27" s="2" t="str" cm="1">
        <f t="array" ref="I27">FN비고(E27,F27)</f>
        <v/>
      </c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/>
      <c r="H28" s="52">
        <f t="shared" si="0"/>
        <v>1600000.1548725013</v>
      </c>
      <c r="I28" s="2" t="str" cm="1">
        <f t="array" ref="I28">FN비고(E28,F28)</f>
        <v/>
      </c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/>
      <c r="H29" s="52">
        <f t="shared" si="0"/>
        <v>12259129.546196045</v>
      </c>
      <c r="I29" s="2" t="str" cm="1">
        <f t="array" ref="I29">FN비고(E29,F29)</f>
        <v>◎</v>
      </c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/>
      <c r="H30" s="52">
        <f t="shared" si="0"/>
        <v>800004.39018767187</v>
      </c>
      <c r="I30" s="2" t="str" cm="1">
        <f t="array" ref="I30">FN비고(E30,F30)</f>
        <v/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/>
      <c r="H31" s="52">
        <f t="shared" si="0"/>
        <v>1751304.2208851492</v>
      </c>
      <c r="I31" s="2" t="str" cm="1">
        <f t="array" ref="I31">FN비고(E31,F31)</f>
        <v/>
      </c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/>
      <c r="H32" s="52">
        <f t="shared" si="0"/>
        <v>6000247.9294548072</v>
      </c>
      <c r="I32" s="2" t="str" cm="1">
        <f t="array" ref="I32">FN비고(E32,F32)</f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39" t="s">
        <v>1</v>
      </c>
      <c r="B35" s="37">
        <v>0</v>
      </c>
      <c r="C35" s="37">
        <v>5000000</v>
      </c>
      <c r="D35" s="37">
        <v>10000000</v>
      </c>
      <c r="E35" s="37">
        <v>50000000</v>
      </c>
      <c r="G35" s="2" t="s">
        <v>62</v>
      </c>
      <c r="H35" s="16">
        <v>1</v>
      </c>
      <c r="I35" s="16">
        <v>2</v>
      </c>
      <c r="J35" s="16">
        <v>3</v>
      </c>
    </row>
    <row r="36" spans="1:10">
      <c r="A36" s="40"/>
      <c r="B36" s="38">
        <v>5000000</v>
      </c>
      <c r="C36" s="38">
        <v>10000000</v>
      </c>
      <c r="D36" s="38">
        <v>50000000</v>
      </c>
      <c r="E36" s="38"/>
      <c r="G36" s="2" t="s">
        <v>11</v>
      </c>
      <c r="H36" s="14" cm="1">
        <f t="array" ref="H36">LARGE(  (RIGHT($D$3:$D$32,2)=$G36) * $E$3:$E$32, H$35)</f>
        <v>10000000</v>
      </c>
      <c r="I36" s="14">
        <f t="array" ref="I36">LARGE(  (RIGHT($D$3:$D$32,2)=$G36) * $E$3:$E$32, I$35)</f>
        <v>8000000</v>
      </c>
      <c r="J36" s="14">
        <f t="array" ref="J36">LARGE(  (RIGHT($D$3:$D$32,2)=$G36) * $E$3:$E$32, J$35)</f>
        <v>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>
        <f t="array" ref="H37">LARGE(  (RIGHT($D$3:$D$32,2)=$G37) * $E$3:$E$32, H$35)</f>
        <v>4000000</v>
      </c>
      <c r="I37" s="14">
        <f t="array" ref="I37">LARGE(  (RIGHT($D$3:$D$32,2)=$G37) * $E$3:$E$32, I$35)</f>
        <v>3500000</v>
      </c>
      <c r="J37" s="14">
        <f t="array" ref="J37">LARGE(  (RIGHT($D$3:$D$32,2)=$G37) * $E$3:$E$32, J$35)</f>
        <v>3000000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>
        <f t="array" ref="H38">LARGE(  (RIGHT($D$3:$D$32,2)=$G38) * $E$3:$E$32, H$35)</f>
        <v>15000000</v>
      </c>
      <c r="I38" s="14">
        <f t="array" ref="I38">LARGE(  (RIGHT($D$3:$D$32,2)=$G38) * $E$3:$E$32, I$35)</f>
        <v>10000000</v>
      </c>
      <c r="J38" s="14">
        <f t="array" ref="J38">LARGE(  (RIGHT($D$3:$D$32,2)=$G38) * $E$3:$E$32, J$35)</f>
        <v>7000000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>
        <f t="array" ref="H39">LARGE(  (RIGHT($D$3:$D$32,2)=$G39) * $E$3:$E$32, H$35)</f>
        <v>35000000</v>
      </c>
      <c r="I39" s="14">
        <f t="array" ref="I39">LARGE(  (RIGHT($D$3:$D$32,2)=$G39) * $E$3:$E$32, I$35)</f>
        <v>27000000</v>
      </c>
      <c r="J39" s="14">
        <f t="array" ref="J39">LARGE(  (RIGHT($D$3:$D$32,2)=$G39) * $E$3:$E$32, J$35)</f>
        <v>15000000</v>
      </c>
    </row>
    <row r="41" spans="1:10">
      <c r="A41" t="s">
        <v>202</v>
      </c>
    </row>
    <row r="42" spans="1:10">
      <c r="A42" s="41" t="s">
        <v>10</v>
      </c>
      <c r="B42" s="15" t="s">
        <v>35</v>
      </c>
      <c r="C42" s="15" t="s">
        <v>36</v>
      </c>
      <c r="D42" s="15" t="s">
        <v>37</v>
      </c>
      <c r="E42" s="15" t="s">
        <v>38</v>
      </c>
    </row>
    <row r="43" spans="1:10">
      <c r="A43" s="41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>
        <f t="array" ref="B44">COUNT( IF( (YEAR($C$3:$C$32)=$A44)*(LEFT($A$3:$A$32,1)=B$43),1))</f>
        <v>1</v>
      </c>
      <c r="C44" s="2">
        <f t="array" ref="C44">COUNT( IF( (YEAR($C$3:$C$32)=$A44)*(LEFT($A$3:$A$32,1)=C$43),1))</f>
        <v>1</v>
      </c>
      <c r="D44" s="2">
        <f t="array" ref="D44">COUNT( IF( (YEAR($C$3:$C$32)=$A44)*(LEFT($A$3:$A$32,1)=D$43),1))</f>
        <v>1</v>
      </c>
      <c r="E44" s="2">
        <f t="array" ref="E44">COUNT( IF( (YEAR($C$3:$C$32)=$A44)*(LEFT($A$3:$A$32,1)=E$43),1))</f>
        <v>0</v>
      </c>
    </row>
    <row r="45" spans="1:10">
      <c r="A45" s="2">
        <v>2021</v>
      </c>
      <c r="B45" s="2">
        <f t="array" ref="B45">COUNT( IF( (YEAR($C$3:$C$32)=$A45)*(LEFT($A$3:$A$32,1)=B$43),1))</f>
        <v>2</v>
      </c>
      <c r="C45" s="2">
        <f t="array" ref="C45">COUNT( IF( (YEAR($C$3:$C$32)=$A45)*(LEFT($A$3:$A$32,1)=C$43),1))</f>
        <v>4</v>
      </c>
      <c r="D45" s="2">
        <f t="array" ref="D45">COUNT( IF( (YEAR($C$3:$C$32)=$A45)*(LEFT($A$3:$A$32,1)=D$43),1))</f>
        <v>4</v>
      </c>
      <c r="E45" s="2">
        <f t="array" ref="E45">COUNT( IF( (YEAR($C$3:$C$32)=$A45)*(LEFT($A$3:$A$32,1)=E$43),1))</f>
        <v>2</v>
      </c>
    </row>
    <row r="46" spans="1:10">
      <c r="A46" s="2">
        <v>2022</v>
      </c>
      <c r="B46" s="2">
        <f t="array" ref="B46">COUNT( IF( (YEAR($C$3:$C$32)=$A46)*(LEFT($A$3:$A$32,1)=B$43),1))</f>
        <v>5</v>
      </c>
      <c r="C46" s="2">
        <f t="array" ref="C46">COUNT( IF( (YEAR($C$3:$C$32)=$A46)*(LEFT($A$3:$A$32,1)=C$43),1))</f>
        <v>1</v>
      </c>
      <c r="D46" s="2">
        <f t="array" ref="D46">COUNT( IF( (YEAR($C$3:$C$32)=$A46)*(LEFT($A$3:$A$32,1)=D$43),1))</f>
        <v>4</v>
      </c>
      <c r="E46" s="2">
        <f t="array" ref="E46">COUNT( IF( (YEAR($C$3:$C$32)=$A46)*(LEFT($A$3:$A$32,1)=E$43),1))</f>
        <v>5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B6" sqref="B6"/>
    </sheetView>
  </sheetViews>
  <sheetFormatPr defaultRowHeight="17.399999999999999"/>
  <cols>
    <col min="1" max="1" width="7" bestFit="1" customWidth="1"/>
    <col min="2" max="2" width="14.09765625" bestFit="1" customWidth="1"/>
    <col min="3" max="3" width="11.69921875" bestFit="1" customWidth="1"/>
    <col min="4" max="15" width="10.59765625" bestFit="1" customWidth="1"/>
    <col min="16" max="16" width="6.796875" bestFit="1" customWidth="1"/>
    <col min="17" max="23" width="9.3984375" bestFit="1" customWidth="1"/>
    <col min="24" max="24" width="9.19921875" bestFit="1" customWidth="1"/>
    <col min="25" max="28" width="9.3984375" bestFit="1" customWidth="1"/>
    <col min="29" max="29" width="9.19921875" bestFit="1" customWidth="1"/>
    <col min="30" max="30" width="6.796875" bestFit="1" customWidth="1"/>
  </cols>
  <sheetData>
    <row r="2" spans="1:3">
      <c r="A2" s="46" t="s">
        <v>209</v>
      </c>
      <c r="B2" s="46" t="s">
        <v>217</v>
      </c>
    </row>
    <row r="3" spans="1:3">
      <c r="A3" t="s">
        <v>212</v>
      </c>
      <c r="B3" t="s">
        <v>210</v>
      </c>
      <c r="C3" s="47">
        <v>1</v>
      </c>
    </row>
    <row r="4" spans="1:3">
      <c r="B4" t="s">
        <v>211</v>
      </c>
      <c r="C4" s="48">
        <v>2500000</v>
      </c>
    </row>
    <row r="5" spans="1:3">
      <c r="A5" t="s">
        <v>213</v>
      </c>
      <c r="B5" t="s">
        <v>210</v>
      </c>
      <c r="C5" s="47">
        <v>8</v>
      </c>
    </row>
    <row r="6" spans="1:3">
      <c r="B6" t="s">
        <v>211</v>
      </c>
      <c r="C6" s="48">
        <v>8625000</v>
      </c>
    </row>
    <row r="7" spans="1:3">
      <c r="A7" t="s">
        <v>214</v>
      </c>
      <c r="B7" t="s">
        <v>210</v>
      </c>
      <c r="C7" s="47">
        <v>13</v>
      </c>
    </row>
    <row r="8" spans="1:3">
      <c r="B8" t="s">
        <v>211</v>
      </c>
      <c r="C8" s="48">
        <v>6230769.230769231</v>
      </c>
    </row>
    <row r="9" spans="1:3">
      <c r="A9" t="s">
        <v>215</v>
      </c>
      <c r="B9" t="s">
        <v>210</v>
      </c>
      <c r="C9" s="47">
        <v>3</v>
      </c>
    </row>
    <row r="10" spans="1:3">
      <c r="B10" t="s">
        <v>211</v>
      </c>
      <c r="C10" s="48">
        <v>10666666.666666666</v>
      </c>
    </row>
    <row r="11" spans="1:3">
      <c r="A11" t="s">
        <v>216</v>
      </c>
      <c r="B11" t="s">
        <v>210</v>
      </c>
      <c r="C11" s="47">
        <v>5</v>
      </c>
    </row>
    <row r="12" spans="1:3">
      <c r="B12" t="s">
        <v>211</v>
      </c>
      <c r="C12" s="48">
        <v>11800000</v>
      </c>
    </row>
    <row r="13" spans="1:3">
      <c r="A13" t="s">
        <v>218</v>
      </c>
      <c r="C13" s="47">
        <v>30</v>
      </c>
    </row>
    <row r="14" spans="1:3">
      <c r="A14" t="s">
        <v>219</v>
      </c>
      <c r="C14" s="48">
        <v>8116666.666666667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D8" sqref="D8:D14"/>
    </sheetView>
  </sheetViews>
  <sheetFormatPr defaultColWidth="9" defaultRowHeight="17.399999999999999"/>
  <cols>
    <col min="1" max="1" width="9" style="17"/>
    <col min="2" max="2" width="9.3984375" style="17" bestFit="1" customWidth="1"/>
    <col min="3" max="3" width="9" style="17"/>
    <col min="4" max="4" width="10.8984375" style="17" bestFit="1" customWidth="1"/>
    <col min="5" max="11" width="11.09765625" style="17" customWidth="1"/>
    <col min="12" max="16384" width="9" style="17"/>
  </cols>
  <sheetData>
    <row r="1" spans="1:11">
      <c r="A1" s="17" t="s">
        <v>130</v>
      </c>
    </row>
    <row r="2" spans="1:11">
      <c r="A2" s="18" t="s">
        <v>16</v>
      </c>
      <c r="B2" s="19">
        <v>0.03</v>
      </c>
    </row>
    <row r="3" spans="1:11">
      <c r="A3" s="18" t="s">
        <v>17</v>
      </c>
      <c r="B3" s="20">
        <v>200000</v>
      </c>
    </row>
    <row r="4" spans="1:11">
      <c r="A4" s="18" t="s">
        <v>18</v>
      </c>
      <c r="B4" s="18">
        <v>36</v>
      </c>
    </row>
    <row r="5" spans="1:11">
      <c r="A5" s="18" t="s">
        <v>15</v>
      </c>
      <c r="B5" s="21">
        <f>FV(B2/12,B4,-B3)</f>
        <v>7524112.0618290044</v>
      </c>
    </row>
    <row r="6" spans="1:11">
      <c r="A6" s="22"/>
      <c r="B6" s="23"/>
      <c r="E6" s="43" t="s">
        <v>20</v>
      </c>
      <c r="F6" s="44"/>
      <c r="G6" s="44"/>
      <c r="H6" s="44"/>
      <c r="I6" s="44"/>
      <c r="J6" s="44"/>
      <c r="K6" s="45"/>
    </row>
    <row r="7" spans="1:11">
      <c r="D7" s="49">
        <f>FV(B2/12,B4,-B3)</f>
        <v>7524112.0618290044</v>
      </c>
      <c r="E7" s="25">
        <v>0.03</v>
      </c>
      <c r="F7" s="25">
        <v>3.15E-2</v>
      </c>
      <c r="G7" s="25">
        <v>3.3000000000000002E-2</v>
      </c>
      <c r="H7" s="25">
        <v>3.4500000000000003E-2</v>
      </c>
      <c r="I7" s="25">
        <v>3.5999999999999997E-2</v>
      </c>
      <c r="J7" s="25">
        <v>3.7499999999999999E-2</v>
      </c>
      <c r="K7" s="25">
        <v>3.9E-2</v>
      </c>
    </row>
    <row r="8" spans="1:11">
      <c r="C8" s="42" t="s">
        <v>19</v>
      </c>
      <c r="D8" s="24">
        <v>12</v>
      </c>
      <c r="E8" s="26">
        <f t="dataTable" ref="E8:K14" dt2D="1" dtr="1" r1="B2" r2="B4"/>
        <v>2433276.5530805388</v>
      </c>
      <c r="F8" s="26">
        <v>2434954.9857452433</v>
      </c>
      <c r="G8" s="26">
        <v>2436634.8179788906</v>
      </c>
      <c r="H8" s="26">
        <v>2438316.0509618768</v>
      </c>
      <c r="I8" s="26">
        <v>2439998.6858753222</v>
      </c>
      <c r="J8" s="26">
        <v>2441682.7239016928</v>
      </c>
      <c r="K8" s="26">
        <v>2443368.1662236685</v>
      </c>
    </row>
    <row r="9" spans="1:11">
      <c r="C9" s="42"/>
      <c r="D9" s="24">
        <v>24</v>
      </c>
      <c r="E9" s="26">
        <v>4940563.5409582164</v>
      </c>
      <c r="F9" s="26">
        <v>4947728.1723871799</v>
      </c>
      <c r="G9" s="26">
        <v>4954905.9879553681</v>
      </c>
      <c r="H9" s="26">
        <v>4962097.0136616714</v>
      </c>
      <c r="I9" s="26">
        <v>4969301.2755567264</v>
      </c>
      <c r="J9" s="26">
        <v>4976518.7997440146</v>
      </c>
      <c r="K9" s="26">
        <v>4983749.6123777134</v>
      </c>
    </row>
    <row r="10" spans="1:11">
      <c r="C10" s="42"/>
      <c r="D10" s="24">
        <v>36</v>
      </c>
      <c r="E10" s="26">
        <v>7524112.0618290044</v>
      </c>
      <c r="F10" s="26">
        <v>7540806.5350141693</v>
      </c>
      <c r="G10" s="26">
        <v>7557548.6321226321</v>
      </c>
      <c r="H10" s="26">
        <v>7574338.5010493807</v>
      </c>
      <c r="I10" s="26">
        <v>7591176.2901632013</v>
      </c>
      <c r="J10" s="26">
        <v>7608062.1483098837</v>
      </c>
      <c r="K10" s="26">
        <v>7624996.2248102194</v>
      </c>
    </row>
    <row r="11" spans="1:11">
      <c r="C11" s="42"/>
      <c r="D11" s="24">
        <v>48</v>
      </c>
      <c r="E11" s="26">
        <v>10186241.683194533</v>
      </c>
      <c r="F11" s="26">
        <v>10216756.529414691</v>
      </c>
      <c r="G11" s="26">
        <v>10247389.509466019</v>
      </c>
      <c r="H11" s="26">
        <v>10278141.124685083</v>
      </c>
      <c r="I11" s="26">
        <v>10309011.878622197</v>
      </c>
      <c r="J11" s="26">
        <v>10340002.277053729</v>
      </c>
      <c r="K11" s="26">
        <v>10371112.827987138</v>
      </c>
    </row>
    <row r="12" spans="1:11">
      <c r="C12" s="42"/>
      <c r="D12" s="24">
        <v>60</v>
      </c>
      <c r="E12" s="26">
        <v>12929342.524421673</v>
      </c>
      <c r="F12" s="26">
        <v>12978226.632183891</v>
      </c>
      <c r="G12" s="26">
        <v>13027350.085937055</v>
      </c>
      <c r="H12" s="26">
        <v>13076714.175023554</v>
      </c>
      <c r="I12" s="26">
        <v>13126320.19604519</v>
      </c>
      <c r="J12" s="26">
        <v>13176169.452908341</v>
      </c>
      <c r="K12" s="26">
        <v>13226263.256859343</v>
      </c>
    </row>
    <row r="13" spans="1:11">
      <c r="C13" s="42"/>
      <c r="D13" s="24">
        <v>72</v>
      </c>
      <c r="E13" s="26">
        <v>15755877.40264499</v>
      </c>
      <c r="F13" s="26">
        <v>15827949.962008821</v>
      </c>
      <c r="G13" s="26">
        <v>15900449.707490142</v>
      </c>
      <c r="H13" s="26">
        <v>15973379.430695666</v>
      </c>
      <c r="I13" s="26">
        <v>16046741.942351414</v>
      </c>
      <c r="J13" s="26">
        <v>16120540.07244076</v>
      </c>
      <c r="K13" s="26">
        <v>16194776.670331446</v>
      </c>
    </row>
    <row r="14" spans="1:11">
      <c r="C14" s="42"/>
      <c r="D14" s="24">
        <v>84</v>
      </c>
      <c r="E14" s="26">
        <v>18668384.043938886</v>
      </c>
      <c r="F14" s="26">
        <v>18768746.984726887</v>
      </c>
      <c r="G14" s="26">
        <v>18869808.879427452</v>
      </c>
      <c r="H14" s="26">
        <v>18971575.101308338</v>
      </c>
      <c r="I14" s="26">
        <v>19074051.067005508</v>
      </c>
      <c r="J14" s="26">
        <v>19177242.2368869</v>
      </c>
      <c r="K14" s="26">
        <v>19281154.115405194</v>
      </c>
    </row>
  </sheetData>
  <mergeCells count="2">
    <mergeCell ref="C8:C14"/>
    <mergeCell ref="E6:K6"/>
  </mergeCells>
  <phoneticPr fontId="1" type="noConversion"/>
  <dataValidations count="1">
    <dataValidation type="custom" allowBlank="1" showInputMessage="1" showErrorMessage="1" errorTitle="입력오류" error="12의 배수만 입력해야 합니다._x000a_" sqref="D8:D14" xr:uid="{0B2F231B-4F30-4155-B928-3D240C1ECFAB}">
      <formula1>MOD(D8,12)=0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G3" sqref="G3:G22"/>
    </sheetView>
  </sheetViews>
  <sheetFormatPr defaultRowHeight="17.399999999999999"/>
  <cols>
    <col min="1" max="1" width="9.1992187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984375" customWidth="1"/>
  </cols>
  <sheetData>
    <row r="1" spans="1:7">
      <c r="A1" t="s">
        <v>130</v>
      </c>
    </row>
    <row r="2" spans="1:7">
      <c r="A2" s="27" t="s">
        <v>181</v>
      </c>
      <c r="B2" s="27" t="s">
        <v>182</v>
      </c>
      <c r="C2" s="27" t="s">
        <v>132</v>
      </c>
      <c r="D2" s="27" t="s">
        <v>131</v>
      </c>
      <c r="E2" s="27" t="s">
        <v>133</v>
      </c>
      <c r="F2" s="27" t="s">
        <v>134</v>
      </c>
      <c r="G2" s="27" t="s">
        <v>135</v>
      </c>
    </row>
    <row r="3" spans="1:7">
      <c r="A3" s="28" t="s">
        <v>136</v>
      </c>
      <c r="B3" s="29" t="s">
        <v>137</v>
      </c>
      <c r="C3" s="29" t="s">
        <v>138</v>
      </c>
      <c r="D3" s="31">
        <v>35000</v>
      </c>
      <c r="E3" s="30">
        <v>120</v>
      </c>
      <c r="F3" s="31">
        <v>3000</v>
      </c>
      <c r="G3" s="50">
        <v>11</v>
      </c>
    </row>
    <row r="4" spans="1:7">
      <c r="A4" s="28" t="s">
        <v>139</v>
      </c>
      <c r="B4" s="29" t="s">
        <v>140</v>
      </c>
      <c r="C4" s="29" t="s">
        <v>141</v>
      </c>
      <c r="D4" s="31">
        <v>35300</v>
      </c>
      <c r="E4" s="30">
        <v>140</v>
      </c>
      <c r="F4" s="31">
        <v>2000</v>
      </c>
      <c r="G4" s="50">
        <v>35</v>
      </c>
    </row>
    <row r="5" spans="1:7">
      <c r="A5" s="28" t="s">
        <v>142</v>
      </c>
      <c r="B5" s="29" t="s">
        <v>143</v>
      </c>
      <c r="C5" s="29" t="s">
        <v>141</v>
      </c>
      <c r="D5" s="31">
        <v>39500</v>
      </c>
      <c r="E5" s="30">
        <v>190</v>
      </c>
      <c r="F5" s="31">
        <v>2000</v>
      </c>
      <c r="G5" s="50">
        <v>17</v>
      </c>
    </row>
    <row r="6" spans="1:7">
      <c r="A6" s="28" t="s">
        <v>144</v>
      </c>
      <c r="B6" s="29" t="s">
        <v>145</v>
      </c>
      <c r="C6" s="29" t="s">
        <v>146</v>
      </c>
      <c r="D6" s="31">
        <v>33000</v>
      </c>
      <c r="E6" s="30">
        <v>143</v>
      </c>
      <c r="F6" s="31">
        <v>2000</v>
      </c>
      <c r="G6" s="50">
        <v>-1</v>
      </c>
    </row>
    <row r="7" spans="1:7">
      <c r="A7" s="28" t="s">
        <v>147</v>
      </c>
      <c r="B7" s="29" t="s">
        <v>148</v>
      </c>
      <c r="C7" s="29" t="s">
        <v>141</v>
      </c>
      <c r="D7" s="31">
        <v>35000</v>
      </c>
      <c r="E7" s="30">
        <v>136</v>
      </c>
      <c r="F7" s="31">
        <v>2500</v>
      </c>
      <c r="G7" s="50">
        <v>48</v>
      </c>
    </row>
    <row r="8" spans="1:7">
      <c r="A8" s="28" t="s">
        <v>149</v>
      </c>
      <c r="B8" s="29" t="s">
        <v>150</v>
      </c>
      <c r="C8" s="29" t="s">
        <v>138</v>
      </c>
      <c r="D8" s="31">
        <v>35000</v>
      </c>
      <c r="E8" s="30">
        <v>126</v>
      </c>
      <c r="F8" s="31">
        <v>1500</v>
      </c>
      <c r="G8" s="50">
        <v>19</v>
      </c>
    </row>
    <row r="9" spans="1:7">
      <c r="A9" s="28" t="s">
        <v>151</v>
      </c>
      <c r="B9" s="29" t="s">
        <v>152</v>
      </c>
      <c r="C9" s="29" t="s">
        <v>138</v>
      </c>
      <c r="D9" s="31">
        <v>35300</v>
      </c>
      <c r="E9" s="30">
        <v>125</v>
      </c>
      <c r="F9" s="31">
        <v>2500</v>
      </c>
      <c r="G9" s="50">
        <v>22</v>
      </c>
    </row>
    <row r="10" spans="1:7">
      <c r="A10" s="28" t="s">
        <v>153</v>
      </c>
      <c r="B10" s="29" t="s">
        <v>154</v>
      </c>
      <c r="C10" s="29" t="s">
        <v>155</v>
      </c>
      <c r="D10" s="31">
        <v>26500</v>
      </c>
      <c r="E10" s="30">
        <v>133</v>
      </c>
      <c r="F10" s="31">
        <v>1500</v>
      </c>
      <c r="G10" s="50">
        <v>1</v>
      </c>
    </row>
    <row r="11" spans="1:7">
      <c r="A11" s="28" t="s">
        <v>156</v>
      </c>
      <c r="B11" s="29" t="s">
        <v>157</v>
      </c>
      <c r="C11" s="29" t="s">
        <v>141</v>
      </c>
      <c r="D11" s="31">
        <v>39000</v>
      </c>
      <c r="E11" s="30">
        <v>160</v>
      </c>
      <c r="F11" s="31">
        <v>1500</v>
      </c>
      <c r="G11" s="50">
        <v>23</v>
      </c>
    </row>
    <row r="12" spans="1:7">
      <c r="A12" s="28" t="s">
        <v>158</v>
      </c>
      <c r="B12" s="29" t="s">
        <v>159</v>
      </c>
      <c r="C12" s="29" t="s">
        <v>160</v>
      </c>
      <c r="D12" s="31">
        <v>32000</v>
      </c>
      <c r="E12" s="30">
        <v>109</v>
      </c>
      <c r="F12" s="31">
        <v>1500</v>
      </c>
      <c r="G12" s="50">
        <v>7</v>
      </c>
    </row>
    <row r="13" spans="1:7">
      <c r="A13" s="28" t="s">
        <v>161</v>
      </c>
      <c r="B13" s="29" t="s">
        <v>162</v>
      </c>
      <c r="C13" s="29" t="s">
        <v>160</v>
      </c>
      <c r="D13" s="31">
        <v>35000</v>
      </c>
      <c r="E13" s="30">
        <v>132</v>
      </c>
      <c r="F13" s="31">
        <v>1500</v>
      </c>
      <c r="G13" s="50">
        <v>-1</v>
      </c>
    </row>
    <row r="14" spans="1:7">
      <c r="A14" s="28" t="s">
        <v>163</v>
      </c>
      <c r="B14" s="29" t="s">
        <v>164</v>
      </c>
      <c r="C14" s="29" t="s">
        <v>146</v>
      </c>
      <c r="D14" s="31">
        <v>35000</v>
      </c>
      <c r="E14" s="30">
        <v>75</v>
      </c>
      <c r="F14" s="31">
        <v>1500</v>
      </c>
      <c r="G14" s="50">
        <v>9</v>
      </c>
    </row>
    <row r="15" spans="1:7">
      <c r="A15" s="28" t="s">
        <v>165</v>
      </c>
      <c r="B15" s="29" t="s">
        <v>166</v>
      </c>
      <c r="C15" s="29" t="s">
        <v>146</v>
      </c>
      <c r="D15" s="31">
        <v>39000</v>
      </c>
      <c r="E15" s="30">
        <v>91</v>
      </c>
      <c r="F15" s="31">
        <v>3000</v>
      </c>
      <c r="G15" s="50">
        <v>-1</v>
      </c>
    </row>
    <row r="16" spans="1:7">
      <c r="A16" s="28" t="s">
        <v>167</v>
      </c>
      <c r="B16" s="29" t="s">
        <v>168</v>
      </c>
      <c r="C16" s="29" t="s">
        <v>155</v>
      </c>
      <c r="D16" s="31">
        <v>35000</v>
      </c>
      <c r="E16" s="30">
        <v>73</v>
      </c>
      <c r="F16" s="31">
        <v>1500</v>
      </c>
      <c r="G16" s="50">
        <v>7</v>
      </c>
    </row>
    <row r="17" spans="1:7">
      <c r="A17" s="28" t="s">
        <v>169</v>
      </c>
      <c r="B17" s="29" t="s">
        <v>170</v>
      </c>
      <c r="C17" s="29" t="s">
        <v>155</v>
      </c>
      <c r="D17" s="31">
        <v>39000</v>
      </c>
      <c r="E17" s="30">
        <v>193</v>
      </c>
      <c r="F17" s="31">
        <v>2000</v>
      </c>
      <c r="G17" s="50">
        <v>7</v>
      </c>
    </row>
    <row r="18" spans="1:7">
      <c r="A18" s="28" t="s">
        <v>171</v>
      </c>
      <c r="B18" s="29" t="s">
        <v>172</v>
      </c>
      <c r="C18" s="29" t="s">
        <v>141</v>
      </c>
      <c r="D18" s="31">
        <v>35000</v>
      </c>
      <c r="E18" s="30">
        <v>128</v>
      </c>
      <c r="F18" s="31">
        <v>2500</v>
      </c>
      <c r="G18" s="50">
        <v>5</v>
      </c>
    </row>
    <row r="19" spans="1:7">
      <c r="A19" s="28" t="s">
        <v>173</v>
      </c>
      <c r="B19" s="29" t="s">
        <v>174</v>
      </c>
      <c r="C19" s="29" t="s">
        <v>160</v>
      </c>
      <c r="D19" s="31">
        <v>47000</v>
      </c>
      <c r="E19" s="30">
        <v>593</v>
      </c>
      <c r="F19" s="31">
        <v>4000</v>
      </c>
      <c r="G19" s="50">
        <v>36</v>
      </c>
    </row>
    <row r="20" spans="1:7">
      <c r="A20" s="28" t="s">
        <v>175</v>
      </c>
      <c r="B20" s="29" t="s">
        <v>176</v>
      </c>
      <c r="C20" s="29" t="s">
        <v>146</v>
      </c>
      <c r="D20" s="31">
        <v>35300</v>
      </c>
      <c r="E20" s="30">
        <v>95</v>
      </c>
      <c r="F20" s="31">
        <v>1500</v>
      </c>
      <c r="G20" s="50">
        <v>1</v>
      </c>
    </row>
    <row r="21" spans="1:7">
      <c r="A21" s="28" t="s">
        <v>177</v>
      </c>
      <c r="B21" s="29" t="s">
        <v>178</v>
      </c>
      <c r="C21" s="29" t="s">
        <v>141</v>
      </c>
      <c r="D21" s="31">
        <v>26500</v>
      </c>
      <c r="E21" s="30">
        <v>106</v>
      </c>
      <c r="F21" s="31">
        <v>2000</v>
      </c>
      <c r="G21" s="50">
        <v>7</v>
      </c>
    </row>
    <row r="22" spans="1:7">
      <c r="A22" s="28" t="s">
        <v>179</v>
      </c>
      <c r="B22" s="29" t="s">
        <v>180</v>
      </c>
      <c r="C22" s="29" t="s">
        <v>160</v>
      </c>
      <c r="D22" s="31">
        <v>29800</v>
      </c>
      <c r="E22" s="30">
        <v>157</v>
      </c>
      <c r="F22" s="31">
        <v>2000</v>
      </c>
      <c r="G22" s="50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tabSelected="1" topLeftCell="A7" workbookViewId="0">
      <selection activeCell="L17" sqref="L17"/>
    </sheetView>
  </sheetViews>
  <sheetFormatPr defaultRowHeight="17.399999999999999"/>
  <cols>
    <col min="1" max="1" width="13.5" customWidth="1"/>
    <col min="2" max="4" width="9.3984375" bestFit="1" customWidth="1"/>
    <col min="5" max="5" width="10.8984375" bestFit="1" customWidth="1"/>
  </cols>
  <sheetData>
    <row r="1" spans="1:5">
      <c r="A1" t="s">
        <v>183</v>
      </c>
    </row>
    <row r="2" spans="1:5">
      <c r="A2" s="32" t="s">
        <v>21</v>
      </c>
      <c r="B2" s="32" t="s">
        <v>22</v>
      </c>
      <c r="C2" s="32" t="s">
        <v>23</v>
      </c>
      <c r="D2" s="32" t="s">
        <v>24</v>
      </c>
      <c r="E2" s="32" t="s">
        <v>25</v>
      </c>
    </row>
    <row r="3" spans="1:5">
      <c r="A3" s="32" t="s">
        <v>26</v>
      </c>
      <c r="B3" s="33">
        <v>650000</v>
      </c>
      <c r="C3" s="33">
        <f>B3+B3*25%</f>
        <v>812500</v>
      </c>
      <c r="D3" s="33">
        <f>B3+B3*11%</f>
        <v>721500</v>
      </c>
      <c r="E3" s="34">
        <f>SUM(B3:D3)</f>
        <v>2184000</v>
      </c>
    </row>
    <row r="4" spans="1:5">
      <c r="A4" s="32" t="s">
        <v>184</v>
      </c>
      <c r="B4" s="33">
        <v>550000</v>
      </c>
      <c r="C4" s="33">
        <f t="shared" ref="C4:C8" si="0">B4+B4*25%</f>
        <v>687500</v>
      </c>
      <c r="D4" s="33">
        <f t="shared" ref="D4:D8" si="1">B4+B4*11%</f>
        <v>610500</v>
      </c>
      <c r="E4" s="34">
        <f t="shared" ref="E4:E8" si="2">SUM(B4:D4)</f>
        <v>1848000</v>
      </c>
    </row>
    <row r="5" spans="1:5">
      <c r="A5" s="32" t="s">
        <v>185</v>
      </c>
      <c r="B5" s="33">
        <v>700000</v>
      </c>
      <c r="C5" s="33">
        <v>790000</v>
      </c>
      <c r="D5" s="33">
        <f t="shared" si="1"/>
        <v>777000</v>
      </c>
      <c r="E5" s="34">
        <f t="shared" si="2"/>
        <v>2267000</v>
      </c>
    </row>
    <row r="6" spans="1:5">
      <c r="A6" s="32" t="s">
        <v>186</v>
      </c>
      <c r="B6" s="33">
        <v>680000</v>
      </c>
      <c r="C6" s="33">
        <f t="shared" si="0"/>
        <v>850000</v>
      </c>
      <c r="D6" s="33">
        <f t="shared" si="1"/>
        <v>754800</v>
      </c>
      <c r="E6" s="34">
        <f t="shared" si="2"/>
        <v>2284800</v>
      </c>
    </row>
    <row r="7" spans="1:5">
      <c r="A7" s="32" t="s">
        <v>187</v>
      </c>
      <c r="B7" s="33">
        <v>470000</v>
      </c>
      <c r="C7" s="33">
        <f t="shared" si="0"/>
        <v>587500</v>
      </c>
      <c r="D7" s="33">
        <f t="shared" si="1"/>
        <v>521700</v>
      </c>
      <c r="E7" s="34">
        <f t="shared" si="2"/>
        <v>1579200</v>
      </c>
    </row>
    <row r="8" spans="1:5">
      <c r="A8" s="32" t="s">
        <v>188</v>
      </c>
      <c r="B8" s="33">
        <v>340000</v>
      </c>
      <c r="C8" s="33">
        <f t="shared" si="0"/>
        <v>425000</v>
      </c>
      <c r="D8" s="33">
        <f t="shared" si="1"/>
        <v>377400</v>
      </c>
      <c r="E8" s="34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4"/>
  <sheetViews>
    <sheetView workbookViewId="0"/>
  </sheetViews>
  <sheetFormatPr defaultRowHeight="17.399999999999999"/>
  <cols>
    <col min="1" max="1" width="10.8984375" style="22" customWidth="1"/>
    <col min="2" max="2" width="11.8984375" style="22" customWidth="1"/>
    <col min="3" max="3" width="9" style="22"/>
  </cols>
  <sheetData>
    <row r="1" spans="1:3">
      <c r="A1" s="51" t="s">
        <v>196</v>
      </c>
    </row>
    <row r="2" spans="1:3">
      <c r="A2" s="36" t="s">
        <v>189</v>
      </c>
      <c r="B2" s="36" t="s">
        <v>191</v>
      </c>
      <c r="C2" s="36" t="s">
        <v>190</v>
      </c>
    </row>
    <row r="3" spans="1:3">
      <c r="A3" s="35" t="s">
        <v>193</v>
      </c>
      <c r="B3" s="23">
        <v>2500000</v>
      </c>
      <c r="C3" s="22" t="s">
        <v>192</v>
      </c>
    </row>
    <row r="4" spans="1:3">
      <c r="A4" s="22" t="s">
        <v>194</v>
      </c>
      <c r="B4" s="23">
        <v>41000000</v>
      </c>
      <c r="C4" s="22" t="s">
        <v>195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502920</xdr:colOff>
                <xdr:row>0</xdr:row>
                <xdr:rowOff>106680</xdr:rowOff>
              </from>
              <to>
                <xdr:col>5</xdr:col>
                <xdr:colOff>76200</xdr:colOff>
                <xdr:row>2</xdr:row>
                <xdr:rowOff>38100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임영우</cp:lastModifiedBy>
  <cp:lastPrinted>2023-01-09T08:56:00Z</cp:lastPrinted>
  <dcterms:created xsi:type="dcterms:W3CDTF">2021-05-31T11:17:08Z</dcterms:created>
  <dcterms:modified xsi:type="dcterms:W3CDTF">2024-12-10T14:11:08Z</dcterms:modified>
</cp:coreProperties>
</file>