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 defaultThemeVersion="164011"/>
  <mc:AlternateContent xmlns:mc="http://schemas.openxmlformats.org/markup-compatibility/2006">
    <mc:Choice Requires="x15">
      <x15ac:absPath xmlns:x15ac="http://schemas.microsoft.com/office/spreadsheetml/2010/11/ac" url="C:\길벗컴활1급총정리\기출\01회\"/>
    </mc:Choice>
  </mc:AlternateContent>
  <bookViews>
    <workbookView xWindow="-120" yWindow="-120" windowWidth="29040" windowHeight="15840" activeTab="5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8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62913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H37" i="3" a="1"/>
  <c r="H37" i="3" s="1"/>
  <c r="I37" i="3" a="1"/>
  <c r="I37" i="3"/>
  <c r="J37" i="3" a="1"/>
  <c r="J37" i="3" s="1"/>
  <c r="H38" i="3" a="1"/>
  <c r="H38" i="3"/>
  <c r="I38" i="3" a="1"/>
  <c r="I38" i="3" s="1"/>
  <c r="J38" i="3" a="1"/>
  <c r="J38" i="3"/>
  <c r="H39" i="3" a="1"/>
  <c r="H39" i="3" s="1"/>
  <c r="I39" i="3" a="1"/>
  <c r="I39" i="3" s="1"/>
  <c r="J39" i="3" a="1"/>
  <c r="J39" i="3" s="1"/>
  <c r="I36" i="3" a="1"/>
  <c r="I36" i="3" s="1"/>
  <c r="J36" i="3" a="1"/>
  <c r="J36" i="3" s="1"/>
  <c r="H36" i="3" a="1"/>
  <c r="H36" i="3" s="1"/>
  <c r="B45" i="3" a="1"/>
  <c r="B45" i="3"/>
  <c r="C45" i="3" a="1"/>
  <c r="C45" i="3"/>
  <c r="D45" i="3" a="1"/>
  <c r="D45" i="3"/>
  <c r="E45" i="3" a="1"/>
  <c r="E45" i="3"/>
  <c r="B46" i="3" a="1"/>
  <c r="B46" i="3" s="1"/>
  <c r="C46" i="3" a="1"/>
  <c r="C46" i="3"/>
  <c r="D46" i="3" a="1"/>
  <c r="D46" i="3" s="1"/>
  <c r="E46" i="3" a="1"/>
  <c r="E46" i="3" s="1"/>
  <c r="C44" i="3" a="1"/>
  <c r="C44" i="3"/>
  <c r="D44" i="3" a="1"/>
  <c r="D44" i="3" s="1"/>
  <c r="E44" i="3" a="1"/>
  <c r="E44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 a="1"/>
  <c r="G4" i="3"/>
  <c r="G5" i="3" a="1"/>
  <c r="G5" i="3"/>
  <c r="G6" i="3" a="1"/>
  <c r="G6" i="3" s="1"/>
  <c r="G7" i="3" a="1"/>
  <c r="G7" i="3"/>
  <c r="G8" i="3" a="1"/>
  <c r="G8" i="3" s="1"/>
  <c r="G9" i="3" a="1"/>
  <c r="G9" i="3"/>
  <c r="G10" i="3" a="1"/>
  <c r="G10" i="3" s="1"/>
  <c r="G11" i="3" a="1"/>
  <c r="G11" i="3"/>
  <c r="G12" i="3" a="1"/>
  <c r="G12" i="3" s="1"/>
  <c r="G13" i="3" a="1"/>
  <c r="G13" i="3"/>
  <c r="G14" i="3" a="1"/>
  <c r="G14" i="3" s="1"/>
  <c r="G15" i="3" a="1"/>
  <c r="G15" i="3"/>
  <c r="G16" i="3" a="1"/>
  <c r="G16" i="3" s="1"/>
  <c r="G17" i="3" a="1"/>
  <c r="G17" i="3"/>
  <c r="G18" i="3" a="1"/>
  <c r="G18" i="3" s="1"/>
  <c r="G19" i="3" a="1"/>
  <c r="G19" i="3"/>
  <c r="G20" i="3" a="1"/>
  <c r="G20" i="3" s="1"/>
  <c r="G21" i="3" a="1"/>
  <c r="G21" i="3"/>
  <c r="G22" i="3" a="1"/>
  <c r="G22" i="3" s="1"/>
  <c r="G23" i="3" a="1"/>
  <c r="G23" i="3"/>
  <c r="G24" i="3" a="1"/>
  <c r="G24" i="3" s="1"/>
  <c r="G25" i="3" a="1"/>
  <c r="G25" i="3"/>
  <c r="G26" i="3" a="1"/>
  <c r="G26" i="3" s="1"/>
  <c r="G27" i="3" a="1"/>
  <c r="G27" i="3"/>
  <c r="G28" i="3" a="1"/>
  <c r="G28" i="3" s="1"/>
  <c r="G29" i="3" a="1"/>
  <c r="G29" i="3"/>
  <c r="G30" i="3" a="1"/>
  <c r="G30" i="3" s="1"/>
  <c r="G31" i="3" a="1"/>
  <c r="G31" i="3"/>
  <c r="G32" i="3" a="1"/>
  <c r="G32" i="3" s="1"/>
  <c r="G3" i="3" a="1"/>
  <c r="G3" i="3" s="1"/>
  <c r="A35" i="4" l="1"/>
  <c r="I14" i="3"/>
  <c r="I30" i="3"/>
  <c r="I19" i="3"/>
  <c r="I8" i="3"/>
  <c r="I24" i="3"/>
  <c r="I9" i="3"/>
  <c r="I25" i="3"/>
  <c r="I26" i="3"/>
  <c r="I20" i="3"/>
  <c r="I4" i="3"/>
  <c r="I18" i="3"/>
  <c r="I7" i="3"/>
  <c r="I23" i="3"/>
  <c r="I12" i="3"/>
  <c r="I28" i="3"/>
  <c r="I13" i="3"/>
  <c r="I29" i="3"/>
  <c r="I15" i="3"/>
  <c r="I5" i="3"/>
  <c r="I6" i="3"/>
  <c r="I22" i="3"/>
  <c r="I11" i="3"/>
  <c r="I27" i="3"/>
  <c r="I16" i="3"/>
  <c r="I32" i="3"/>
  <c r="I17" i="3"/>
  <c r="I3" i="3"/>
  <c r="I10" i="3"/>
  <c r="I31" i="3"/>
  <c r="I21" i="3"/>
  <c r="B5" i="1" l="1"/>
  <c r="D4" i="2" l="1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>
  <connection id="1" sourceFile="C:\길벗컴활1급총정리\기출\01회\대출관리.accdb" keepAlive="1" name="대출관리" type="5" refreshedVersion="6">
    <dbPr connection="Provider=Microsoft.ACE.OLEDB.12.0;User ID=Admin;Data Source=C:\길벗컴활1급총정리\기출\01회\대출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출정보" commandType="3"/>
  </connection>
</connections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<sst xmlns="http://schemas.openxmlformats.org/spreadsheetml/2006/main" count="345" uniqueCount="216">
  <si>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</si>
  <si>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</si>
  <si>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</si>
  <si>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</si>
  <si>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</si>
  <si>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</si>
  <si>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</si>
  <si>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</si>
  <si>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</si>
  <si>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</si>
  <si>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</si>
  <si>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</si>
  <si>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</si>
  <si>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</si>
  <si>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</si>
  <si>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</si>
  <si>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</si>
  <si>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</si>
  <si>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</si>
  <si>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</si>
  <si>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</si>
  <si>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</si>
  <si>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</si>
  <si>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</si>
  <si>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</si>
  <si>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</si>
  <si>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</si>
  <si>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</si>
  <si>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</si>
  <si>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</si>
  <si>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</si>
  <si>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</si>
  <si>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</si>
  <si>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</si>
  <si>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</si>
  <si>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</si>
  <si>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</si>
  <si>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</si>
  <si>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</si>
  <si>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</si>
  <si>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</si>
  <si>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</si>
  <si>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</si>
  <si>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</si>
  <si>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</si>
  <si>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</si>
  <si>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</si>
  <si>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</si>
  <si>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</si>
  <si>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</si>
  <si>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</si>
  <si>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</si>
  <si>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</si>
  <si>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</si>
  <si>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</si>
  <si>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</si>
  <si>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</si>
  <si>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</si>
  <si>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</si>
  <si>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</si>
  <si>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</si>
  <si>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</si>
  <si>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</si>
  <si>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</si>
  <si>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</si>
  <si>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</si>
  <si>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</si>
  <si>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</si>
  <si>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</si>
  <si>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</si>
  <si>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</si>
  <si>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</si>
  <si>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</si>
  <si>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</si>
  <si>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</si>
  <si>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</si>
  <si>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</si>
  <si>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</si>
  <si>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</si>
  <si>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</si>
  <si>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</si>
  <si>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</si>
  <si>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</si>
  <si>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</si>
  <si>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</si>
  <si>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</si>
  <si>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</si>
  <si>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</si>
  <si>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</si>
  <si>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</si>
  <si>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</si>
  <si>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</si>
  <si>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</si>
  <si>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</si>
  <si>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</si>
  <si>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</si>
  <si>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</si>
  <si>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</si>
  <si>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</si>
  <si>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</si>
  <si>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</si>
  <si>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</si>
  <si>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</si>
  <si>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</si>
  <si>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</si>
  <si>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</si>
  <si>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</si>
  <si>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</si>
  <si>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</si>
  <si>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</si>
  <si>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</si>
  <si>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</si>
  <si>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</si>
  <si>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</si>
  <si>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</si>
  <si>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</si>
  <si>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</si>
  <si>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</si>
  <si>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</si>
  <si>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</si>
  <si>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</si>
  <si>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</si>
  <si>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</si>
  <si>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</si>
  <si>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</si>
  <si>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</si>
  <si>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</si>
  <si>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</si>
  <si>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</si>
  <si>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</si>
  <si>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</si>
  <si>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</si>
  <si>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</si>
  <si>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</si>
  <si>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</si>
  <si>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</si>
  <si>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</si>
  <si>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</si>
  <si>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</si>
  <si>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</si>
  <si>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</si>
  <si>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</si>
  <si>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</si>
  <si>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</si>
  <si>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</si>
  <si>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</si>
  <si>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</si>
  <si>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</si>
  <si>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</si>
  <si>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</si>
  <si>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</si>
  <si>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</si>
  <si>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</si>
  <si>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</si>
  <si>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</si>
  <si>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</si>
  <si>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</si>
  <si>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</si>
  <si>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</si>
  <si>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</si>
  <si>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</si>
  <si>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</si>
  <si>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</si>
  <si>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</si>
  <si>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</si>
  <si>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</si>
  <si>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</si>
  <si>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</si>
  <si>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</si>
  <si>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</si>
  <si>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</si>
  <si>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</si>
  <si>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</si>
  <si>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</si>
  <si>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</si>
  <si>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</si>
  <si>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</si>
  <si>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</si>
  <si>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</si>
  <si>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</si>
  <si>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</si>
  <si>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</si>
  <si>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</si>
  <si>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</si>
  <si>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</si>
  <si>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</si>
  <si>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</si>
  <si>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</si>
  <si>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</si>
  <si>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</si>
  <si>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</si>
  <si>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</si>
  <si>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</si>
  <si>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</si>
  <si>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</si>
  <si>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</si>
  <si>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</si>
  <si>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</si>
  <si>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</si>
  <si>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</si>
  <si>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</si>
  <si>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</si>
  <si>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</si>
  <si>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</si>
  <si>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</si>
  <si>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기간</t>
  </si>
  <si>
    <t>1-12</t>
  </si>
  <si>
    <t>13-24</t>
  </si>
  <si>
    <t>25-36</t>
  </si>
  <si>
    <t>37-48</t>
  </si>
  <si>
    <t>49-60</t>
  </si>
  <si>
    <t>개수 : 대출지점</t>
  </si>
  <si>
    <t>값</t>
  </si>
  <si>
    <t>전체 개수 : 대출지점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</si>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</sst>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6" fillId="0" borderId="1" xfId="8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6" fontId="8" fillId="0" borderId="2" xfId="4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9">
    <cellStyle name="쉼표 [0]" xfId="4" builtinId="6"/>
    <cellStyle name="쉼표 [0] 2" xfId="1"/>
    <cellStyle name="쉼표 [0] 3" xfId="3"/>
    <cellStyle name="통화 [0]" xfId="6" builtinId="7"/>
    <cellStyle name="표준" xfId="0" builtinId="0"/>
    <cellStyle name="표준 2" xfId="2"/>
    <cellStyle name="표준_계산작업" xfId="5"/>
    <cellStyle name="표준_기본작업-1" xfId="7"/>
    <cellStyle name="표준_기타작업-1" xfId="8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8433" name="Button 1" hidden="1">
              <a:extLst>
                <a:ext uri="{63B3BB69-23CF-44E3-9099-C40C66FF867C}">
                  <a14:compatExt spid="_x0000_s184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2" name="빗면 1"/>
        <xdr:cNvSpPr/>
      </xdr:nvSpPr>
      <xdr:spPr>
        <a:xfrm>
          <a:off x="5543550" y="838200"/>
          <a:ext cx="86677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m" refreshedDate="45519.82771273148" createdVersion="6" refreshedVersion="6" minRefreshableVersion="3" recordCount="30">
  <cacheSource type="external" connectionId="1"/>
  <cacheFields count="9">
    <cacheField name="대출번호" numFmtId="0">
      <sharedItems count="30">
        <s v="M04-08"/>
        <s v="M01-23"/>
        <s v="M02-12"/>
        <s v="Y02-26"/>
        <s v="M01-27"/>
        <s v="M03-37"/>
        <s v="K02-59"/>
        <s v="Y03-08"/>
        <s v="M02-14"/>
        <s v="Y01-07"/>
        <s v="K04-02"/>
        <s v="J03-26"/>
        <s v="K03-05"/>
        <s v="M01-37"/>
        <s v="K01-02"/>
        <s v="Y04-48"/>
        <s v="Y02-67"/>
        <s v="J02-38"/>
        <s v="K01-38"/>
        <s v="J02-01"/>
        <s v="M01-64"/>
        <s v="Y04-15"/>
        <s v="K02-28"/>
        <s v="J04-26"/>
        <s v="K03-52"/>
        <s v="Y03-88"/>
        <s v="J04-31"/>
        <s v="M02-06"/>
        <s v="K04-35"/>
        <s v="J01-42"/>
      </sharedItems>
    </cacheField>
    <cacheField name="성명" numFmtId="0">
      <sharedItems count="30">
        <s v="김진석"/>
        <s v="구준식"/>
        <s v="이진태"/>
        <s v="이재철"/>
        <s v="박세희"/>
        <s v="박순영"/>
        <s v="이성재"/>
        <s v="설진구"/>
        <s v="이영민"/>
        <s v="도희철"/>
        <s v="우진우"/>
        <s v="민애라"/>
        <s v="민승렬"/>
        <s v="최만용"/>
        <s v="오태열"/>
        <s v="장우석"/>
        <s v="형연주"/>
        <s v="이민주"/>
        <s v="정대식"/>
        <s v="김춘복"/>
        <s v="이영진"/>
        <s v="진영태"/>
        <s v="임현석"/>
        <s v="남지철"/>
        <s v="국선재"/>
        <s v="김상진"/>
        <s v="민인희"/>
        <s v="최철식"/>
        <s v="박철형"/>
        <s v="성철수"/>
      </sharedItems>
    </cacheField>
    <cacheField name="주민등록번호" numFmtId="0">
      <sharedItems count="30">
        <s v="710618-1061918"/>
        <s v="680909-1833529"/>
        <s v="580217-1584916"/>
        <s v="701125-1178421"/>
        <s v="570519-2027689"/>
        <s v="591129-2174812"/>
        <s v="630517-1848916"/>
        <s v="530925-1026711"/>
        <s v="670418-1154378"/>
        <s v="680722-1104775"/>
        <s v="720819-2177410"/>
        <s v="700215-2245773"/>
        <s v="630225-1462892"/>
        <s v="721105-1471885"/>
        <s v="531227-1344216"/>
        <s v="792817-1992418"/>
        <s v="730205-2848619"/>
        <s v="600629-2005884"/>
        <s v="640828-1189775"/>
        <s v="711211-1038429"/>
        <s v="650719-1288776"/>
        <s v="700412-1877519"/>
        <s v="650903-1848697"/>
        <s v="581105-1067449"/>
        <s v="620728-1048731"/>
        <s v="670214-1397503"/>
        <s v="681205-2027817"/>
        <s v="700710-1179826"/>
        <s v="630714-2177475"/>
        <s v="730906-1025428"/>
      </sharedItems>
    </cacheField>
    <cacheField name="주소" numFmtId="0">
      <sharedItems count="26">
        <s v="대전시 유성구 온천동"/>
        <s v="서울시 종로구 팔판동"/>
        <s v="경기도 안양시 동안구"/>
        <s v="서울시 서대문구 역촌동"/>
        <s v="부산시 중구 대창동"/>
        <s v="경기도 부천시 원미구"/>
        <s v="경기도 시흥시 은행동"/>
        <s v="서울시 강남구 역삼동"/>
        <s v="대전시 유성구 어은동"/>
        <s v="부산시 동구 범일동"/>
        <s v="부산시 부산진구 동평동"/>
        <s v="서울시 중구 필동"/>
        <s v="서울시 양천구 목동"/>
        <s v="대전시 서구 둔산동"/>
        <s v="경기도 수원시 장안구"/>
        <s v="경기도 성남시 분당구"/>
        <s v="서울시 송파구 문정동"/>
        <s v="경기도 수원시 권선구"/>
        <s v="서울시 영등포구 영등포동"/>
        <s v="충남 천안시 불당동"/>
        <s v="대전시 대덕구 법동"/>
        <s v="부산시 서구 서대신동"/>
        <s v="부산시 남구 문현동"/>
        <s v="대전시 동구 판암동"/>
        <s v="경기도 안양시 만안구"/>
        <s v="서울시 종로구 무교동"/>
      </sharedItems>
    </cacheField>
    <cacheField name="대출지점" numFmtId="0">
      <sharedItems count="4">
        <s v="충청"/>
        <s v="서울"/>
        <s v="경기"/>
        <s v="부산"/>
      </sharedItems>
    </cacheField>
    <cacheField name="대출일" numFmtId="0">
      <sharedItems containsSemiMixedTypes="0" containsNonDate="0" containsDate="1" containsString="0" minDate="2019-07-20T00:00:00" maxDate="2022-12-16T00:00:00" count="30">
        <d v="2022-12-15T00:00:00"/>
        <d v="2022-06-12T00:00:00"/>
        <d v="2022-11-27T00:00:00"/>
        <d v="2022-10-24T00:00:00"/>
        <d v="2021-08-17T00:00:00"/>
        <d v="2022-12-09T00:00:00"/>
        <d v="2022-02-13T00:00:00"/>
        <d v="2021-06-12T00:00:00"/>
        <d v="2021-03-25T00:00:00"/>
        <d v="2021-06-24T00:00:00"/>
        <d v="2022-06-07T00:00:00"/>
        <d v="2021-12-18T00:00:00"/>
        <d v="2021-10-09T00:00:00"/>
        <d v="2020-05-17T00:00:00"/>
        <d v="2022-09-02T00:00:00"/>
        <d v="2021-08-31T00:00:00"/>
        <d v="2020-08-21T00:00:00"/>
        <d v="2022-01-20T00:00:00"/>
        <d v="2022-05-14T00:00:00"/>
        <d v="2021-03-22T00:00:00"/>
        <d v="2022-09-12T00:00:00"/>
        <d v="2021-05-18T00:00:00"/>
        <d v="2022-06-24T00:00:00"/>
        <d v="2019-07-20T00:00:00"/>
        <d v="2021-08-03T00:00:00"/>
        <d v="2022-05-26T00:00:00"/>
        <d v="2022-12-03T00:00:00"/>
        <d v="2020-08-16T00:00:00"/>
        <d v="2022-05-01T00:00:00"/>
        <d v="2021-12-09T00:00:00"/>
      </sharedItems>
    </cacheField>
    <cacheField name="대출종류" numFmtId="0">
      <sharedItems count="4">
        <s v="무보증신용대출"/>
        <s v="예부적금담보대출"/>
        <s v="국민주택기금대출"/>
        <s v="주택자금대출"/>
      </sharedItems>
    </cacheField>
    <cacheField name="대출금액" numFmtId="0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기간" numFmtId="0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8">
        <rangePr autoStart="0" autoEnd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x v="0"/>
    <x v="0"/>
    <x v="0"/>
    <x v="0"/>
    <x v="0"/>
    <x v="0"/>
    <x v="0"/>
    <x v="0"/>
    <x v="0"/>
  </r>
  <r>
    <x v="1"/>
    <x v="1"/>
    <x v="1"/>
    <x v="1"/>
    <x v="1"/>
    <x v="1"/>
    <x v="0"/>
    <x v="0"/>
    <x v="1"/>
  </r>
  <r>
    <x v="2"/>
    <x v="2"/>
    <x v="2"/>
    <x v="2"/>
    <x v="2"/>
    <x v="2"/>
    <x v="0"/>
    <x v="1"/>
    <x v="2"/>
  </r>
  <r>
    <x v="3"/>
    <x v="3"/>
    <x v="3"/>
    <x v="2"/>
    <x v="2"/>
    <x v="3"/>
    <x v="1"/>
    <x v="2"/>
    <x v="3"/>
  </r>
  <r>
    <x v="4"/>
    <x v="4"/>
    <x v="4"/>
    <x v="3"/>
    <x v="1"/>
    <x v="4"/>
    <x v="0"/>
    <x v="3"/>
    <x v="1"/>
  </r>
  <r>
    <x v="5"/>
    <x v="5"/>
    <x v="5"/>
    <x v="4"/>
    <x v="3"/>
    <x v="5"/>
    <x v="0"/>
    <x v="4"/>
    <x v="4"/>
  </r>
  <r>
    <x v="6"/>
    <x v="6"/>
    <x v="6"/>
    <x v="5"/>
    <x v="2"/>
    <x v="6"/>
    <x v="2"/>
    <x v="5"/>
    <x v="1"/>
  </r>
  <r>
    <x v="7"/>
    <x v="7"/>
    <x v="7"/>
    <x v="4"/>
    <x v="3"/>
    <x v="7"/>
    <x v="1"/>
    <x v="6"/>
    <x v="5"/>
  </r>
  <r>
    <x v="8"/>
    <x v="8"/>
    <x v="8"/>
    <x v="6"/>
    <x v="2"/>
    <x v="8"/>
    <x v="0"/>
    <x v="0"/>
    <x v="1"/>
  </r>
  <r>
    <x v="9"/>
    <x v="9"/>
    <x v="9"/>
    <x v="7"/>
    <x v="1"/>
    <x v="9"/>
    <x v="1"/>
    <x v="1"/>
    <x v="4"/>
  </r>
  <r>
    <x v="10"/>
    <x v="10"/>
    <x v="10"/>
    <x v="8"/>
    <x v="0"/>
    <x v="10"/>
    <x v="2"/>
    <x v="0"/>
    <x v="1"/>
  </r>
  <r>
    <x v="11"/>
    <x v="11"/>
    <x v="11"/>
    <x v="9"/>
    <x v="3"/>
    <x v="11"/>
    <x v="3"/>
    <x v="7"/>
    <x v="5"/>
  </r>
  <r>
    <x v="12"/>
    <x v="12"/>
    <x v="12"/>
    <x v="10"/>
    <x v="3"/>
    <x v="12"/>
    <x v="2"/>
    <x v="8"/>
    <x v="5"/>
  </r>
  <r>
    <x v="13"/>
    <x v="13"/>
    <x v="13"/>
    <x v="11"/>
    <x v="1"/>
    <x v="13"/>
    <x v="0"/>
    <x v="0"/>
    <x v="4"/>
  </r>
  <r>
    <x v="14"/>
    <x v="14"/>
    <x v="14"/>
    <x v="12"/>
    <x v="1"/>
    <x v="14"/>
    <x v="2"/>
    <x v="5"/>
    <x v="2"/>
  </r>
  <r>
    <x v="15"/>
    <x v="15"/>
    <x v="15"/>
    <x v="13"/>
    <x v="0"/>
    <x v="15"/>
    <x v="1"/>
    <x v="1"/>
    <x v="4"/>
  </r>
  <r>
    <x v="16"/>
    <x v="16"/>
    <x v="16"/>
    <x v="14"/>
    <x v="2"/>
    <x v="16"/>
    <x v="1"/>
    <x v="9"/>
    <x v="6"/>
  </r>
  <r>
    <x v="17"/>
    <x v="17"/>
    <x v="17"/>
    <x v="15"/>
    <x v="2"/>
    <x v="17"/>
    <x v="3"/>
    <x v="10"/>
    <x v="6"/>
  </r>
  <r>
    <x v="18"/>
    <x v="18"/>
    <x v="18"/>
    <x v="16"/>
    <x v="1"/>
    <x v="18"/>
    <x v="2"/>
    <x v="0"/>
    <x v="0"/>
  </r>
  <r>
    <x v="19"/>
    <x v="19"/>
    <x v="19"/>
    <x v="17"/>
    <x v="2"/>
    <x v="19"/>
    <x v="3"/>
    <x v="8"/>
    <x v="5"/>
  </r>
  <r>
    <x v="20"/>
    <x v="20"/>
    <x v="20"/>
    <x v="18"/>
    <x v="1"/>
    <x v="20"/>
    <x v="0"/>
    <x v="1"/>
    <x v="2"/>
  </r>
  <r>
    <x v="21"/>
    <x v="21"/>
    <x v="21"/>
    <x v="19"/>
    <x v="0"/>
    <x v="21"/>
    <x v="1"/>
    <x v="1"/>
    <x v="4"/>
  </r>
  <r>
    <x v="22"/>
    <x v="22"/>
    <x v="22"/>
    <x v="14"/>
    <x v="2"/>
    <x v="22"/>
    <x v="2"/>
    <x v="4"/>
    <x v="1"/>
  </r>
  <r>
    <x v="23"/>
    <x v="23"/>
    <x v="23"/>
    <x v="20"/>
    <x v="0"/>
    <x v="23"/>
    <x v="3"/>
    <x v="8"/>
    <x v="5"/>
  </r>
  <r>
    <x v="24"/>
    <x v="24"/>
    <x v="24"/>
    <x v="21"/>
    <x v="3"/>
    <x v="24"/>
    <x v="2"/>
    <x v="11"/>
    <x v="2"/>
  </r>
  <r>
    <x v="25"/>
    <x v="25"/>
    <x v="25"/>
    <x v="22"/>
    <x v="3"/>
    <x v="25"/>
    <x v="1"/>
    <x v="12"/>
    <x v="6"/>
  </r>
  <r>
    <x v="26"/>
    <x v="26"/>
    <x v="26"/>
    <x v="23"/>
    <x v="0"/>
    <x v="26"/>
    <x v="3"/>
    <x v="13"/>
    <x v="2"/>
  </r>
  <r>
    <x v="27"/>
    <x v="27"/>
    <x v="27"/>
    <x v="24"/>
    <x v="2"/>
    <x v="27"/>
    <x v="0"/>
    <x v="6"/>
    <x v="4"/>
  </r>
  <r>
    <x v="28"/>
    <x v="28"/>
    <x v="28"/>
    <x v="13"/>
    <x v="0"/>
    <x v="28"/>
    <x v="2"/>
    <x v="0"/>
    <x v="2"/>
  </r>
  <r>
    <x v="29"/>
    <x v="29"/>
    <x v="29"/>
    <x v="25"/>
    <x v="1"/>
    <x v="29"/>
    <x v="3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compactData="0" multipleFieldFilters="0" chartFormat="1" fieldListSortAscending="1">
  <location ref="A2:C14" firstHeaderRow="1" firstDataRow="1" firstDataCol="2"/>
  <pivotFields count="9"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>
      <items count="5">
        <item x="2"/>
        <item x="3"/>
        <item x="1"/>
        <item x="0"/>
        <item t="default"/>
      </items>
    </pivotField>
    <pivotField compact="0" outline="0" showAll="0"/>
    <pivotField compact="0" outline="0" showAll="0"/>
    <pivotField dataField="1" compact="0" outline="0" showAll="0">
      <items count="15">
        <item x="9"/>
        <item x="6"/>
        <item x="2"/>
        <item x="1"/>
        <item x="12"/>
        <item x="0"/>
        <item x="11"/>
        <item x="5"/>
        <item x="3"/>
        <item x="4"/>
        <item x="7"/>
        <item x="8"/>
        <item x="10"/>
        <item x="13"/>
        <item t="default"/>
      </items>
    </pivotField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8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4" subtotal="count" baseField="0" baseItem="0"/>
    <dataField name="평균 : 대출금액" fld="7" subtotal="average" baseField="8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H40"/>
  <sheetViews>
    <sheetView topLeftCell="A22" workbookViewId="0">
      <selection activeCell="J35" sqref="J35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8">
      <c r="A34" t="s">
        <v>204</v>
      </c>
    </row>
    <row r="35" spans="1:8">
      <c r="A35" t="b">
        <f>AND(H3&gt;=LARGE($H$3:$H$32,5),YEAR(A3)&gt;=2021)</f>
        <v>0</v>
      </c>
    </row>
    <row r="37" spans="1:8">
      <c r="A37" s="40" t="s">
        <v>66</v>
      </c>
      <c r="B37" s="12" t="s">
        <v>126</v>
      </c>
      <c r="C37" s="12" t="s">
        <v>123</v>
      </c>
      <c r="D37" s="40" t="s">
        <v>69</v>
      </c>
      <c r="E37" s="39"/>
      <c r="F37" s="39"/>
      <c r="G37" s="39"/>
      <c r="H37" s="39"/>
    </row>
    <row r="38" spans="1:8">
      <c r="A38" s="6">
        <v>44539</v>
      </c>
      <c r="B38" s="13" t="s">
        <v>104</v>
      </c>
      <c r="C38" s="13" t="s">
        <v>124</v>
      </c>
      <c r="D38" s="9">
        <v>526248.77581976005</v>
      </c>
      <c r="E38" s="7"/>
      <c r="F38" s="8"/>
      <c r="G38" s="3"/>
      <c r="H38" s="9"/>
    </row>
    <row r="39" spans="1:8">
      <c r="A39" s="6">
        <v>44736</v>
      </c>
      <c r="B39" s="13" t="s">
        <v>105</v>
      </c>
      <c r="C39" s="13" t="s">
        <v>71</v>
      </c>
      <c r="D39" s="9">
        <v>350832.51721317339</v>
      </c>
      <c r="E39" s="7"/>
      <c r="F39" s="8"/>
      <c r="G39" s="3"/>
      <c r="H39" s="9"/>
    </row>
    <row r="40" spans="1:8">
      <c r="A40" s="6">
        <v>44441</v>
      </c>
      <c r="B40" s="13" t="s">
        <v>118</v>
      </c>
      <c r="C40" s="13" t="s">
        <v>71</v>
      </c>
      <c r="D40" s="9">
        <v>303974.45519541838</v>
      </c>
      <c r="E40" s="7"/>
      <c r="F40" s="8"/>
      <c r="G40" s="3"/>
      <c r="H40" s="9"/>
    </row>
  </sheetData>
  <sortState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46"/>
  <sheetViews>
    <sheetView zoomScale="85" zoomScaleNormal="85" workbookViewId="0">
      <selection activeCell="H36" sqref="H36:J39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 t="array" ref="G3">IF(F3&lt;20,50,IF(F3&lt;60,100,150))+VLOOKUP(B3,$A$37:$E$39,MATCH(E3,$B$35:$E$35,1)+1,FALSE)</f>
        <v>1450</v>
      </c>
      <c r="H3" s="41">
        <f>PMT(IF($B3="일반",4%,3.5%)/12,F3,-E3)</f>
        <v>286657.00707783952</v>
      </c>
      <c r="I3" s="2" t="str">
        <f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array" ref="G4">IF(F4&lt;20,50,IF(F4&lt;60,100,150))+VLOOKUP(B4,$A$37:$E$39,MATCH(E4,$B$35:$E$35,1)+1,FALSE)</f>
        <v>1100</v>
      </c>
      <c r="H4" s="41">
        <f t="shared" ref="H4:H32" si="0">PMT(IF($B4="일반",4%,3.5%)/12,F4,-E4)</f>
        <v>174307.43943339199</v>
      </c>
      <c r="I4" s="39" t="str">
        <f t="shared" ref="I4:I32" si="1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array" ref="G5">IF(F5&lt;20,50,IF(F5&lt;60,100,150))+VLOOKUP(B5,$A$37:$E$39,MATCH(E5,$B$35:$E$35,1)+1,FALSE)</f>
        <v>1700</v>
      </c>
      <c r="H5" s="41">
        <f t="shared" si="0"/>
        <v>130274.76651232217</v>
      </c>
      <c r="I5" s="39" t="str">
        <f t="shared" si="1"/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array" ref="G6">IF(F6&lt;20,50,IF(F6&lt;60,100,150))+VLOOKUP(B6,$A$37:$E$39,MATCH(E6,$B$35:$E$35,1)+1,FALSE)</f>
        <v>1450</v>
      </c>
      <c r="H6" s="41">
        <f t="shared" si="0"/>
        <v>212304.07461016939</v>
      </c>
      <c r="I6" s="39" t="str">
        <f t="shared" si="1"/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array" ref="G7">IF(F7&lt;20,50,IF(F7&lt;60,100,150))+VLOOKUP(B7,$A$37:$E$39,MATCH(E7,$B$35:$E$35,1)+1,FALSE)</f>
        <v>1500</v>
      </c>
      <c r="H7" s="41">
        <f t="shared" si="0"/>
        <v>280666.01377053867</v>
      </c>
      <c r="I7" s="39" t="str">
        <f t="shared" si="1"/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array" ref="G8">IF(F8&lt;20,50,IF(F8&lt;60,100,150))+VLOOKUP(B8,$A$37:$E$39,MATCH(E8,$B$35:$E$35,1)+1,FALSE)</f>
        <v>1050</v>
      </c>
      <c r="H8" s="41">
        <f t="shared" si="0"/>
        <v>849216.29844067758</v>
      </c>
      <c r="I8" s="39" t="str">
        <f t="shared" si="1"/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array" ref="G9">IF(F9&lt;20,50,IF(F9&lt;60,100,150))+VLOOKUP(B9,$A$37:$E$39,MATCH(E9,$B$35:$E$35,1)+1,FALSE)</f>
        <v>1500</v>
      </c>
      <c r="H9" s="41">
        <f t="shared" si="0"/>
        <v>245582.76204922138</v>
      </c>
      <c r="I9" s="39" t="str">
        <f t="shared" si="1"/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array" ref="G10">IF(F10&lt;20,50,IF(F10&lt;60,100,150))+VLOOKUP(B10,$A$37:$E$39,MATCH(E10,$B$35:$E$35,1)+1,FALSE)</f>
        <v>1550</v>
      </c>
      <c r="H10" s="41">
        <f t="shared" si="0"/>
        <v>36383.489940512802</v>
      </c>
      <c r="I10" s="39" t="str">
        <f t="shared" si="1"/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array" ref="G11">IF(F11&lt;20,50,IF(F11&lt;60,100,150))+VLOOKUP(B11,$A$37:$E$39,MATCH(E11,$B$35:$E$35,1)+1,FALSE)</f>
        <v>1100</v>
      </c>
      <c r="H11" s="41">
        <f t="shared" si="0"/>
        <v>174307.43943339199</v>
      </c>
      <c r="I11" s="39" t="str">
        <f t="shared" si="1"/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array" ref="G12">IF(F12&lt;20,50,IF(F12&lt;60,100,150))+VLOOKUP(B12,$A$37:$E$39,MATCH(E12,$B$35:$E$35,1)+1,FALSE)</f>
        <v>1700</v>
      </c>
      <c r="H12" s="41">
        <f t="shared" si="0"/>
        <v>88571.955020531052</v>
      </c>
      <c r="I12" s="39" t="str">
        <f t="shared" si="1"/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array" ref="G13">IF(F13&lt;20,50,IF(F13&lt;60,100,150))+VLOOKUP(B13,$A$37:$E$39,MATCH(E13,$B$35:$E$35,1)+1,FALSE)</f>
        <v>1300</v>
      </c>
      <c r="H13" s="41">
        <f t="shared" si="0"/>
        <v>174307.43943339199</v>
      </c>
      <c r="I13" s="39" t="str">
        <f t="shared" si="1"/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array" ref="G14">IF(F14&lt;20,50,IF(F14&lt;60,100,150))+VLOOKUP(B14,$A$37:$E$39,MATCH(E14,$B$35:$E$35,1)+1,FALSE)</f>
        <v>950</v>
      </c>
      <c r="H14" s="41">
        <f t="shared" si="0"/>
        <v>218300.9396430768</v>
      </c>
      <c r="I14" s="39" t="str">
        <f t="shared" si="1"/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array" ref="G15">IF(F15&lt;20,50,IF(F15&lt;60,100,150))+VLOOKUP(B15,$A$37:$E$39,MATCH(E15,$B$35:$E$35,1)+1,FALSE)</f>
        <v>950</v>
      </c>
      <c r="H15" s="41">
        <f t="shared" si="0"/>
        <v>272876.17455384601</v>
      </c>
      <c r="I15" s="39" t="str">
        <f t="shared" si="1"/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array" ref="G16">IF(F16&lt;20,50,IF(F16&lt;60,100,150))+VLOOKUP(B16,$A$37:$E$39,MATCH(E16,$B$35:$E$35,1)+1,FALSE)</f>
        <v>1500</v>
      </c>
      <c r="H16" s="41">
        <f t="shared" si="0"/>
        <v>147619.92503421841</v>
      </c>
      <c r="I16" s="39" t="str">
        <f t="shared" si="1"/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array" ref="G17">IF(F17&lt;20,50,IF(F17&lt;60,100,150))+VLOOKUP(B17,$A$37:$E$39,MATCH(E17,$B$35:$E$35,1)+1,FALSE)</f>
        <v>1500</v>
      </c>
      <c r="H17" s="41">
        <f t="shared" si="0"/>
        <v>303974.45519541838</v>
      </c>
      <c r="I17" s="39" t="str">
        <f t="shared" si="1"/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array" ref="G18">IF(F18&lt;20,50,IF(F18&lt;60,100,150))+VLOOKUP(B18,$A$37:$E$39,MATCH(E18,$B$35:$E$35,1)+1,FALSE)</f>
        <v>1700</v>
      </c>
      <c r="H18" s="41">
        <f t="shared" si="0"/>
        <v>103333.94752395288</v>
      </c>
      <c r="I18" s="39" t="str">
        <f t="shared" si="1"/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array" ref="G19">IF(F19&lt;20,50,IF(F19&lt;60,100,150))+VLOOKUP(B19,$A$37:$E$39,MATCH(E19,$B$35:$E$35,1)+1,FALSE)</f>
        <v>1500</v>
      </c>
      <c r="H19" s="41">
        <f t="shared" si="0"/>
        <v>22356.001051697014</v>
      </c>
      <c r="I19" s="39" t="str">
        <f t="shared" si="1"/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array" ref="G20">IF(F20&lt;20,50,IF(F20&lt;60,100,150))+VLOOKUP(B20,$A$37:$E$39,MATCH(E20,$B$35:$E$35,1)+1,FALSE)</f>
        <v>900</v>
      </c>
      <c r="H20" s="41">
        <f t="shared" si="0"/>
        <v>603612.02839581936</v>
      </c>
      <c r="I20" s="39" t="str">
        <f t="shared" si="1"/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array" ref="G21">IF(F21&lt;20,50,IF(F21&lt;60,100,150))+VLOOKUP(B21,$A$37:$E$39,MATCH(E21,$B$35:$E$35,1)+1,FALSE)</f>
        <v>1450</v>
      </c>
      <c r="H21" s="41">
        <f t="shared" si="0"/>
        <v>286657.00707783952</v>
      </c>
      <c r="I21" s="39" t="str">
        <f t="shared" si="1"/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array" ref="G22">IF(F22&lt;20,50,IF(F22&lt;60,100,150))+VLOOKUP(B22,$A$37:$E$39,MATCH(E22,$B$35:$E$35,1)+1,FALSE)</f>
        <v>1350</v>
      </c>
      <c r="H22" s="41">
        <f t="shared" si="0"/>
        <v>276247.83082899527</v>
      </c>
      <c r="I22" s="39" t="str">
        <f t="shared" si="1"/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array" ref="G23">IF(F23&lt;20,50,IF(F23&lt;60,100,150))+VLOOKUP(B23,$A$37:$E$39,MATCH(E23,$B$35:$E$35,1)+1,FALSE)</f>
        <v>1700</v>
      </c>
      <c r="H23" s="41">
        <f t="shared" si="0"/>
        <v>130274.76651232217</v>
      </c>
      <c r="I23" s="39" t="str">
        <f t="shared" si="1"/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array" ref="G24">IF(F24&lt;20,50,IF(F24&lt;60,100,150))+VLOOKUP(B24,$A$37:$E$39,MATCH(E24,$B$35:$E$35,1)+1,FALSE)</f>
        <v>1700</v>
      </c>
      <c r="H24" s="41">
        <f t="shared" si="0"/>
        <v>88571.955020531052</v>
      </c>
      <c r="I24" s="39" t="str">
        <f t="shared" si="1"/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array" ref="G25">IF(F25&lt;20,50,IF(F25&lt;60,100,150))+VLOOKUP(B25,$A$37:$E$39,MATCH(E25,$B$35:$E$35,1)+1,FALSE)</f>
        <v>1250</v>
      </c>
      <c r="H25" s="41">
        <f t="shared" si="0"/>
        <v>642855.65038613358</v>
      </c>
      <c r="I25" s="39" t="str">
        <f t="shared" si="1"/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array" ref="G26">IF(F26&lt;20,50,IF(F26&lt;60,100,150))+VLOOKUP(B26,$A$37:$E$39,MATCH(E26,$B$35:$E$35,1)+1,FALSE)</f>
        <v>1150</v>
      </c>
      <c r="H26" s="41">
        <f t="shared" si="0"/>
        <v>272876.17455384601</v>
      </c>
      <c r="I26" s="39" t="str">
        <f t="shared" si="1"/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array" ref="G27">IF(F27&lt;20,50,IF(F27&lt;60,100,150))+VLOOKUP(B27,$A$37:$E$39,MATCH(E27,$B$35:$E$35,1)+1,FALSE)</f>
        <v>1100</v>
      </c>
      <c r="H27" s="41">
        <f t="shared" si="0"/>
        <v>259216.33281446106</v>
      </c>
      <c r="I27" s="39" t="str">
        <f t="shared" si="1"/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array" ref="G28">IF(F28&lt;20,50,IF(F28&lt;60,100,150))+VLOOKUP(B28,$A$37:$E$39,MATCH(E28,$B$35:$E$35,1)+1,FALSE)</f>
        <v>1700</v>
      </c>
      <c r="H28" s="41">
        <f t="shared" si="0"/>
        <v>90316.218566759911</v>
      </c>
      <c r="I28" s="39" t="str">
        <f t="shared" si="1"/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array" ref="G29">IF(F29&lt;20,50,IF(F29&lt;60,100,150))+VLOOKUP(B29,$A$37:$E$39,MATCH(E29,$B$35:$E$35,1)+1,FALSE)</f>
        <v>900</v>
      </c>
      <c r="H29" s="41">
        <f t="shared" si="0"/>
        <v>1512095.2747510229</v>
      </c>
      <c r="I29" s="39" t="str">
        <f t="shared" si="1"/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array" ref="G30">IF(F30&lt;20,50,IF(F30&lt;60,100,150))+VLOOKUP(B30,$A$37:$E$39,MATCH(E30,$B$35:$E$35,1)+1,FALSE)</f>
        <v>1700</v>
      </c>
      <c r="H30" s="41">
        <f t="shared" si="0"/>
        <v>59047.970013687365</v>
      </c>
      <c r="I30" s="39" t="str">
        <f t="shared" si="1"/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array" ref="G31">IF(F31&lt;20,50,IF(F31&lt;60,100,150))+VLOOKUP(B31,$A$37:$E$39,MATCH(E31,$B$35:$E$35,1)+1,FALSE)</f>
        <v>1100</v>
      </c>
      <c r="H31" s="41">
        <f t="shared" si="0"/>
        <v>216013.61067871755</v>
      </c>
      <c r="I31" s="39" t="str">
        <f t="shared" si="1"/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array" ref="G32">IF(F32&lt;20,50,IF(F32&lt;60,100,150))+VLOOKUP(B32,$A$37:$E$39,MATCH(E32,$B$35:$E$35,1)+1,FALSE)</f>
        <v>1300</v>
      </c>
      <c r="H32" s="41">
        <f t="shared" si="0"/>
        <v>526248.77581976005</v>
      </c>
      <c r="I32" s="39" t="str">
        <f t="shared" si="1"/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8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9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>
        <f t="array" ref="H36">LARGE((RIGHT($D$3:$D$32,2)=$G36)*$E$3:$E$32,H$35)</f>
        <v>10000000</v>
      </c>
      <c r="I36" s="14">
        <f t="array" ref="I36">LARGE((RIGHT($D$3:$D$32,2)=$G36)*$E$3:$E$32,I$35)</f>
        <v>8000000</v>
      </c>
      <c r="J36" s="14">
        <f t="array" ref="J36">LARGE((RIGHT($D$3:$D$32,2)=$G36)*$E$3:$E$32,J$35)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LARGE((RIGHT($D$3:$D$32,2)=$G37)*$E$3:$E$32,H$35)</f>
        <v>4000000</v>
      </c>
      <c r="I37" s="14">
        <f t="array" ref="I37">LARGE((RIGHT($D$3:$D$32,2)=$G37)*$E$3:$E$32,I$35)</f>
        <v>3500000</v>
      </c>
      <c r="J37" s="14">
        <f t="array" ref="J37">LARGE((RIGHT($D$3:$D$32,2)=$G37)*$E$3:$E$32,J$35)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LARGE((RIGHT($D$3:$D$32,2)=$G38)*$E$3:$E$32,H$35)</f>
        <v>15000000</v>
      </c>
      <c r="I38" s="14">
        <f t="array" ref="I38">LARGE((RIGHT($D$3:$D$32,2)=$G38)*$E$3:$E$32,I$35)</f>
        <v>10000000</v>
      </c>
      <c r="J38" s="14">
        <f t="array" ref="J38">LARGE((RIGHT($D$3:$D$32,2)=$G38)*$E$3:$E$32,J$35)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LARGE((RIGHT($D$3:$D$32,2)=$G39)*$E$3:$E$32,H$35)</f>
        <v>35000000</v>
      </c>
      <c r="I39" s="14">
        <f t="array" ref="I39">LARGE((RIGHT($D$3:$D$32,2)=$G39)*$E$3:$E$32,I$35)</f>
        <v>27000000</v>
      </c>
      <c r="J39" s="14">
        <f t="array" ref="J39">LARGE((RIGHT($D$3:$D$32,2)=$G39)*$E$3:$E$32,J$35)</f>
        <v>15000000</v>
      </c>
    </row>
    <row r="41" spans="1:10">
      <c r="A41" t="s">
        <v>202</v>
      </c>
    </row>
    <row r="42" spans="1:10">
      <c r="A42" s="50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50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COUNT(IF((LEFT($A$3:$A$32,1)=B$43)*(YEAR($C$3:$C$32)=$A44),1))</f>
        <v>1</v>
      </c>
      <c r="C44" s="46">
        <f t="array" ref="C44">COUNT(IF((LEFT($A$3:$A$32,1)=C$43)*(YEAR($C$3:$C$32)=$A44),1))</f>
        <v>1</v>
      </c>
      <c r="D44" s="46">
        <f t="array" ref="D44">COUNT(IF((LEFT($A$3:$A$32,1)=D$43)*(YEAR($C$3:$C$32)=$A44),1))</f>
        <v>1</v>
      </c>
      <c r="E44" s="46">
        <f t="array" ref="E44">COUNT(IF((LEFT($A$3:$A$32,1)=E$43)*(YEAR($C$3:$C$32)=$A44),1))</f>
        <v>0</v>
      </c>
    </row>
    <row r="45" spans="1:10">
      <c r="A45" s="2">
        <v>2021</v>
      </c>
      <c r="B45" s="46">
        <f t="array" ref="B45">COUNT(IF((LEFT($A$3:$A$32,1)=B$43)*(YEAR($C$3:$C$32)=$A45),1))</f>
        <v>2</v>
      </c>
      <c r="C45" s="46">
        <f t="array" ref="C45">COUNT(IF((LEFT($A$3:$A$32,1)=C$43)*(YEAR($C$3:$C$32)=$A45),1))</f>
        <v>4</v>
      </c>
      <c r="D45" s="46">
        <f t="array" ref="D45">COUNT(IF((LEFT($A$3:$A$32,1)=D$43)*(YEAR($C$3:$C$32)=$A45),1))</f>
        <v>4</v>
      </c>
      <c r="E45" s="46">
        <f t="array" ref="E45">COUNT(IF((LEFT($A$3:$A$32,1)=E$43)*(YEAR($C$3:$C$32)=$A45),1))</f>
        <v>2</v>
      </c>
    </row>
    <row r="46" spans="1:10">
      <c r="A46" s="2">
        <v>2022</v>
      </c>
      <c r="B46" s="46">
        <f t="array" ref="B46">COUNT(IF((LEFT($A$3:$A$32,1)=B$43)*(YEAR($C$3:$C$32)=$A46),1))</f>
        <v>5</v>
      </c>
      <c r="C46" s="46">
        <f t="array" ref="C46">COUNT(IF((LEFT($A$3:$A$32,1)=C$43)*(YEAR($C$3:$C$32)=$A46),1))</f>
        <v>1</v>
      </c>
      <c r="D46" s="46">
        <f t="array" ref="D46">COUNT(IF((LEFT($A$3:$A$32,1)=D$43)*(YEAR($C$3:$C$32)=$A46),1))</f>
        <v>4</v>
      </c>
      <c r="E46" s="46">
        <f t="array" ref="E46">COUNT(IF((LEFT($A$3:$A$32,1)=E$43)*(YEAR($C$3:$C$32)=$A46),1))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2:C14"/>
  <sheetViews>
    <sheetView workbookViewId="0">
      <selection activeCell="A2" sqref="A2:C14"/>
    </sheetView>
  </sheetViews>
  <sheetFormatPr defaultRowHeight="16.5"/>
  <cols>
    <col min="1" max="2" width="14.875" customWidth="1"/>
    <col min="3" max="3" width="12.375" customWidth="1"/>
    <col min="4" max="8" width="15.25" customWidth="1"/>
    <col min="9" max="9" width="15.25" bestFit="1" customWidth="1"/>
    <col min="10" max="10" width="15.25" customWidth="1"/>
    <col min="11" max="11" width="20.125" customWidth="1"/>
    <col min="12" max="12" width="20.125" bestFit="1" customWidth="1"/>
    <col min="13" max="13" width="11.75" bestFit="1" customWidth="1"/>
    <col min="14" max="14" width="14.375" bestFit="1" customWidth="1"/>
    <col min="15" max="15" width="11.75" bestFit="1" customWidth="1"/>
    <col min="16" max="17" width="5.5" customWidth="1"/>
    <col min="18" max="18" width="14.375" bestFit="1" customWidth="1"/>
    <col min="19" max="19" width="11.75" bestFit="1" customWidth="1"/>
    <col min="20" max="20" width="14.375" bestFit="1" customWidth="1"/>
    <col min="21" max="21" width="11.75" bestFit="1" customWidth="1"/>
    <col min="22" max="22" width="5.5" customWidth="1"/>
    <col min="23" max="23" width="14.375" bestFit="1" customWidth="1"/>
    <col min="24" max="24" width="11.75" bestFit="1" customWidth="1"/>
    <col min="25" max="25" width="14.375" bestFit="1" customWidth="1"/>
    <col min="26" max="26" width="12.875" bestFit="1" customWidth="1"/>
    <col min="27" max="27" width="5.5" customWidth="1"/>
    <col min="28" max="28" width="15.625" bestFit="1" customWidth="1"/>
    <col min="29" max="29" width="12.875" bestFit="1" customWidth="1"/>
    <col min="30" max="30" width="15.625" bestFit="1" customWidth="1"/>
    <col min="31" max="31" width="12.875" bestFit="1" customWidth="1"/>
    <col min="32" max="34" width="5.5" customWidth="1"/>
    <col min="35" max="35" width="15.625" bestFit="1" customWidth="1"/>
    <col min="36" max="36" width="12.875" bestFit="1" customWidth="1"/>
    <col min="37" max="37" width="15.625" bestFit="1" customWidth="1"/>
    <col min="38" max="38" width="12.875" bestFit="1" customWidth="1"/>
    <col min="39" max="39" width="15.625" bestFit="1" customWidth="1"/>
    <col min="40" max="40" width="7.375" customWidth="1"/>
  </cols>
  <sheetData>
    <row r="2" spans="1:3">
      <c r="A2" s="42" t="s">
        <v>205</v>
      </c>
      <c r="B2" s="42" t="s">
        <v>212</v>
      </c>
    </row>
    <row r="3" spans="1:3">
      <c r="A3" t="s">
        <v>206</v>
      </c>
      <c r="B3" t="s">
        <v>211</v>
      </c>
      <c r="C3" s="43">
        <v>1</v>
      </c>
    </row>
    <row r="4" spans="1:3">
      <c r="B4" t="s">
        <v>214</v>
      </c>
      <c r="C4" s="44">
        <v>2500000</v>
      </c>
    </row>
    <row r="5" spans="1:3">
      <c r="A5" t="s">
        <v>207</v>
      </c>
      <c r="B5" t="s">
        <v>211</v>
      </c>
      <c r="C5" s="43">
        <v>8</v>
      </c>
    </row>
    <row r="6" spans="1:3">
      <c r="B6" t="s">
        <v>214</v>
      </c>
      <c r="C6" s="44">
        <v>8625000</v>
      </c>
    </row>
    <row r="7" spans="1:3">
      <c r="A7" t="s">
        <v>208</v>
      </c>
      <c r="B7" t="s">
        <v>211</v>
      </c>
      <c r="C7" s="43">
        <v>13</v>
      </c>
    </row>
    <row r="8" spans="1:3">
      <c r="B8" t="s">
        <v>214</v>
      </c>
      <c r="C8" s="44">
        <v>6230769.230769231</v>
      </c>
    </row>
    <row r="9" spans="1:3">
      <c r="A9" t="s">
        <v>209</v>
      </c>
      <c r="B9" t="s">
        <v>211</v>
      </c>
      <c r="C9" s="43">
        <v>3</v>
      </c>
    </row>
    <row r="10" spans="1:3">
      <c r="B10" t="s">
        <v>214</v>
      </c>
      <c r="C10" s="44">
        <v>10666666.666666666</v>
      </c>
    </row>
    <row r="11" spans="1:3">
      <c r="A11" t="s">
        <v>210</v>
      </c>
      <c r="B11" t="s">
        <v>211</v>
      </c>
      <c r="C11" s="43">
        <v>5</v>
      </c>
    </row>
    <row r="12" spans="1:3">
      <c r="B12" t="s">
        <v>214</v>
      </c>
      <c r="C12" s="44">
        <v>11800000</v>
      </c>
    </row>
    <row r="13" spans="1:3">
      <c r="A13" t="s">
        <v>213</v>
      </c>
      <c r="C13" s="43">
        <v>30</v>
      </c>
    </row>
    <row r="14" spans="1:3">
      <c r="A14" t="s">
        <v>215</v>
      </c>
      <c r="C14" s="44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14"/>
  <sheetViews>
    <sheetView workbookViewId="0">
      <selection activeCell="B16" sqref="B16"/>
    </sheetView>
  </sheetViews>
  <sheetFormatPr defaultRowHeight="16.5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52" t="s">
        <v>20</v>
      </c>
      <c r="F6" s="53"/>
      <c r="G6" s="53"/>
      <c r="H6" s="53"/>
      <c r="I6" s="53"/>
      <c r="J6" s="53"/>
      <c r="K6" s="54"/>
    </row>
    <row r="7" spans="1:11">
      <c r="D7" s="47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51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51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51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51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51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51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51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/>
  <dimension ref="A1:G22"/>
  <sheetViews>
    <sheetView workbookViewId="0">
      <selection activeCell="G3" sqref="G3:G22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45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45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45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45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45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45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45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45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45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45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45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45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45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45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45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45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45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45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45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45">
        <v>3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3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E8"/>
  <sheetViews>
    <sheetView tabSelected="1" workbookViewId="0">
      <selection activeCell="O6" sqref="O6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C4"/>
  <sheetViews>
    <sheetView workbookViewId="0"/>
  </sheetViews>
  <sheetFormatPr defaultRowHeight="16.5"/>
  <cols>
    <col min="1" max="1" width="10.875" style="22" customWidth="1"/>
    <col min="2" max="2" width="11.875" style="22" customWidth="1"/>
    <col min="3" max="3" width="9" style="22"/>
  </cols>
  <sheetData>
    <row r="1" spans="1:3">
      <c r="A1" s="22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com</cp:lastModifiedBy>
  <cp:lastPrinted>2023-01-09T08:56:00Z</cp:lastPrinted>
  <dcterms:created xsi:type="dcterms:W3CDTF">2021-05-31T11:17:08Z</dcterms:created>
  <dcterms:modified xsi:type="dcterms:W3CDTF">2024-08-16T07:35:48Z</dcterms:modified>
</cp:coreProperties>
</file>