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 codeName="{91AB8045-AFC0-B76E-F17D-A240E00664A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김현수\Downloads\"/>
    </mc:Choice>
  </mc:AlternateContent>
  <xr:revisionPtr revIDLastSave="0" documentId="13_ncr:1_{41882F0A-4BC9-4F3B-A7C4-203ECA1A61DC}" xr6:coauthVersionLast="45" xr6:coauthVersionMax="47" xr10:uidLastSave="{00000000-0000-0000-0000-000000000000}"/>
  <bookViews>
    <workbookView xWindow="-120" yWindow="-120" windowWidth="29040" windowHeight="15720" activeTab="2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시나리오 요약" sheetId="9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'기본작업-3'!$B$3:$H$17</definedName>
    <definedName name="_xlnm.Criteria" localSheetId="2">'기본작업-3'!#REF!</definedName>
    <definedName name="_xlnm.Extract" localSheetId="2">'기본작업-3'!#REF!</definedName>
    <definedName name="거래빈도승수">'분석작업-1'!$D$15</definedName>
    <definedName name="빈도포인트합계">'분석작업-1'!$I$13</definedName>
    <definedName name="총포인트합계">'분석작업-1'!$J$13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4" l="1"/>
  <c r="O5" i="7"/>
  <c r="O6" i="7"/>
  <c r="O7" i="7"/>
  <c r="O8" i="7"/>
  <c r="O9" i="7"/>
  <c r="O10" i="7"/>
  <c r="O4" i="7"/>
  <c r="D35" i="4"/>
  <c r="D29" i="4"/>
  <c r="D30" i="4"/>
  <c r="D31" i="4"/>
  <c r="D32" i="4"/>
  <c r="D33" i="4"/>
  <c r="D34" i="4"/>
  <c r="D28" i="4"/>
  <c r="I27" i="4"/>
  <c r="D18" i="4"/>
  <c r="D19" i="4"/>
  <c r="D20" i="4"/>
  <c r="D21" i="4"/>
  <c r="D22" i="4"/>
  <c r="D23" i="4"/>
  <c r="D24" i="4"/>
  <c r="D17" i="4"/>
  <c r="D13" i="4"/>
  <c r="E12" i="2" l="1"/>
  <c r="F12" i="2"/>
  <c r="D12" i="2"/>
  <c r="E12" i="6" l="1"/>
  <c r="F12" i="6"/>
  <c r="G12" i="6"/>
  <c r="D12" i="6"/>
  <c r="H5" i="6"/>
  <c r="H6" i="6"/>
  <c r="H7" i="6"/>
  <c r="H8" i="6"/>
  <c r="H12" i="6" s="1"/>
  <c r="H9" i="6"/>
  <c r="H10" i="6"/>
  <c r="H11" i="6"/>
  <c r="H4" i="6"/>
  <c r="E5" i="6"/>
  <c r="E6" i="6"/>
  <c r="E7" i="6"/>
  <c r="E8" i="6"/>
  <c r="E9" i="6"/>
  <c r="E10" i="6"/>
  <c r="E11" i="6"/>
  <c r="E4" i="6"/>
  <c r="F13" i="5"/>
  <c r="H13" i="5"/>
  <c r="E13" i="5"/>
  <c r="I5" i="5"/>
  <c r="I6" i="5"/>
  <c r="I7" i="5"/>
  <c r="I8" i="5"/>
  <c r="I9" i="5"/>
  <c r="I10" i="5"/>
  <c r="I11" i="5"/>
  <c r="I12" i="5"/>
  <c r="G5" i="5"/>
  <c r="G6" i="5"/>
  <c r="I4" i="5"/>
  <c r="G4" i="5"/>
  <c r="G13" i="5" s="1"/>
  <c r="F5" i="5"/>
  <c r="F6" i="5"/>
  <c r="F7" i="5"/>
  <c r="G7" i="5" s="1"/>
  <c r="J7" i="5" s="1"/>
  <c r="F8" i="5"/>
  <c r="G8" i="5" s="1"/>
  <c r="J8" i="5" s="1"/>
  <c r="F9" i="5"/>
  <c r="G9" i="5" s="1"/>
  <c r="F10" i="5"/>
  <c r="G10" i="5" s="1"/>
  <c r="F11" i="5"/>
  <c r="G11" i="5" s="1"/>
  <c r="J11" i="5" s="1"/>
  <c r="F12" i="5"/>
  <c r="G12" i="5" s="1"/>
  <c r="J12" i="5" s="1"/>
  <c r="F4" i="5"/>
  <c r="I13" i="5" l="1"/>
  <c r="J6" i="5"/>
  <c r="J5" i="5"/>
  <c r="J10" i="5"/>
  <c r="J9" i="5"/>
  <c r="J4" i="5"/>
  <c r="J1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김현수</author>
  </authors>
  <commentList>
    <comment ref="G7" authorId="0" shapeId="0" xr:uid="{193C339A-D596-4C86-B26B-418CC539E1D6}">
      <text>
        <r>
          <rPr>
            <b/>
            <sz val="9"/>
            <color indexed="81"/>
            <rFont val="돋움"/>
            <family val="3"/>
            <charset val="129"/>
          </rPr>
          <t>판매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장비</t>
        </r>
      </text>
    </comment>
  </commentList>
</comments>
</file>

<file path=xl/sharedStrings.xml><?xml version="1.0" encoding="utf-8"?>
<sst xmlns="http://schemas.openxmlformats.org/spreadsheetml/2006/main" count="393" uniqueCount="280">
  <si>
    <t>건물주별 임대세부내역</t>
    <phoneticPr fontId="1" type="noConversion"/>
  </si>
  <si>
    <t>[표1]</t>
  </si>
  <si>
    <t>장학금</t>
  </si>
  <si>
    <t>이름</t>
  </si>
  <si>
    <t>학과</t>
  </si>
  <si>
    <t>학년</t>
  </si>
  <si>
    <t>박성재</t>
  </si>
  <si>
    <t>건축과</t>
  </si>
  <si>
    <t>김아랑</t>
  </si>
  <si>
    <t>법학과</t>
  </si>
  <si>
    <t>최정재</t>
  </si>
  <si>
    <t>한성구</t>
  </si>
  <si>
    <t>정효주</t>
  </si>
  <si>
    <t>김정렬</t>
  </si>
  <si>
    <t>마성철</t>
  </si>
  <si>
    <t>강신장</t>
  </si>
  <si>
    <t>심마음</t>
  </si>
  <si>
    <t>서운해</t>
  </si>
  <si>
    <t>법학과 고학년 평균</t>
  </si>
  <si>
    <t>[표2]</t>
  </si>
  <si>
    <t xml:space="preserve">인사 자료 </t>
  </si>
  <si>
    <t>사원명</t>
  </si>
  <si>
    <t>소속</t>
  </si>
  <si>
    <t>평점</t>
  </si>
  <si>
    <t>김진국</t>
  </si>
  <si>
    <t>영업부</t>
  </si>
  <si>
    <t>박동희</t>
  </si>
  <si>
    <t>관리부</t>
  </si>
  <si>
    <t>서영수</t>
  </si>
  <si>
    <t>강남영</t>
  </si>
  <si>
    <t>경리부</t>
  </si>
  <si>
    <t>명운수</t>
  </si>
  <si>
    <t>이성철</t>
  </si>
  <si>
    <t>김소연</t>
  </si>
  <si>
    <t>최고수</t>
  </si>
  <si>
    <t>김은소</t>
  </si>
  <si>
    <t>이향기</t>
  </si>
  <si>
    <t>이동준</t>
  </si>
  <si>
    <t>80점 이상 사원수</t>
    <phoneticPr fontId="1" type="noConversion"/>
  </si>
  <si>
    <t>&lt;조건&gt;</t>
    <phoneticPr fontId="1" type="noConversion"/>
  </si>
  <si>
    <t>부서명</t>
  </si>
  <si>
    <t>배순용</t>
  </si>
  <si>
    <t>생산부</t>
  </si>
  <si>
    <t>하길주</t>
  </si>
  <si>
    <t>이선호</t>
  </si>
  <si>
    <t>강성수</t>
  </si>
  <si>
    <t xml:space="preserve">[표4] </t>
  </si>
  <si>
    <t>근무평가표</t>
  </si>
  <si>
    <t>성별</t>
  </si>
  <si>
    <t>업무</t>
  </si>
  <si>
    <t>근태</t>
  </si>
  <si>
    <t>총점</t>
  </si>
  <si>
    <t>김정훈</t>
  </si>
  <si>
    <t>남</t>
  </si>
  <si>
    <t>오석현</t>
  </si>
  <si>
    <t>이영선</t>
  </si>
  <si>
    <t>여</t>
  </si>
  <si>
    <t>임현재</t>
  </si>
  <si>
    <t>남정왕</t>
  </si>
  <si>
    <t>고인숙</t>
  </si>
  <si>
    <t>황정은</t>
  </si>
  <si>
    <t>성시율</t>
  </si>
  <si>
    <t>여사원 평균</t>
    <phoneticPr fontId="1" type="noConversion"/>
  </si>
  <si>
    <t>[표5]</t>
  </si>
  <si>
    <t>회원 관리 현황</t>
  </si>
  <si>
    <t>회원명</t>
  </si>
  <si>
    <t>가입일</t>
  </si>
  <si>
    <t>가입한요일</t>
  </si>
  <si>
    <t>&lt;요일구분표&gt;</t>
  </si>
  <si>
    <t>월요일</t>
  </si>
  <si>
    <t>구분</t>
  </si>
  <si>
    <t>요일</t>
  </si>
  <si>
    <t>이상희</t>
  </si>
  <si>
    <t>금요일</t>
  </si>
  <si>
    <t>수요일</t>
  </si>
  <si>
    <t>화요일</t>
  </si>
  <si>
    <t>목요일</t>
  </si>
  <si>
    <t>김보연</t>
  </si>
  <si>
    <t>신정아</t>
  </si>
  <si>
    <t>토요일</t>
  </si>
  <si>
    <t>이성미</t>
  </si>
  <si>
    <t>일요일</t>
  </si>
  <si>
    <t>품목</t>
  </si>
  <si>
    <t>단가</t>
  </si>
  <si>
    <t>판매량</t>
  </si>
  <si>
    <t>판매액</t>
  </si>
  <si>
    <t>목표량</t>
  </si>
  <si>
    <t>달성율</t>
  </si>
  <si>
    <t>매출순위</t>
  </si>
  <si>
    <t>평가</t>
  </si>
  <si>
    <t>스위칭 HUB</t>
  </si>
  <si>
    <t>초과달성</t>
  </si>
  <si>
    <t>더미 HUB</t>
  </si>
  <si>
    <t>RACK</t>
  </si>
  <si>
    <t>목표미달</t>
  </si>
  <si>
    <t>패치패널</t>
  </si>
  <si>
    <t>목표달성</t>
  </si>
  <si>
    <t>UTP케이블</t>
  </si>
  <si>
    <t>LAN카드</t>
  </si>
  <si>
    <t>라우터</t>
  </si>
  <si>
    <t>CSU</t>
  </si>
  <si>
    <t>합계</t>
  </si>
  <si>
    <t>네트워크 장비 판매 내역</t>
    <phoneticPr fontId="1" type="noConversion"/>
  </si>
  <si>
    <t>신입사원 인적사항</t>
    <phoneticPr fontId="1" type="noConversion"/>
  </si>
  <si>
    <t>나이</t>
  </si>
  <si>
    <t>혈액형</t>
  </si>
  <si>
    <t>거주지역</t>
  </si>
  <si>
    <t>연락처</t>
  </si>
  <si>
    <t>한광수</t>
  </si>
  <si>
    <t>B</t>
  </si>
  <si>
    <t>수원</t>
  </si>
  <si>
    <t>010-6598-4255</t>
  </si>
  <si>
    <t>김일영</t>
  </si>
  <si>
    <t>A</t>
  </si>
  <si>
    <t>화성</t>
  </si>
  <si>
    <t>010-5588-3223</t>
  </si>
  <si>
    <t>신순정</t>
  </si>
  <si>
    <t>O</t>
  </si>
  <si>
    <t>시흥</t>
  </si>
  <si>
    <t>010-2564-4682</t>
  </si>
  <si>
    <t>이민지</t>
  </si>
  <si>
    <t>안산</t>
  </si>
  <si>
    <t>010-6845-1352</t>
  </si>
  <si>
    <t>송호준</t>
  </si>
  <si>
    <t>010-9571-3853</t>
  </si>
  <si>
    <t>신서영</t>
  </si>
  <si>
    <t>010-9348-8659</t>
  </si>
  <si>
    <t>최길영</t>
  </si>
  <si>
    <t>010-2481-7835</t>
  </si>
  <si>
    <t>최지원</t>
  </si>
  <si>
    <t>010-4825-6211</t>
  </si>
  <si>
    <t>황수민</t>
  </si>
  <si>
    <t>기획부</t>
  </si>
  <si>
    <t>010-5517-1124</t>
  </si>
  <si>
    <t>박수철</t>
  </si>
  <si>
    <t>AB</t>
  </si>
  <si>
    <t>010-9968-5784</t>
  </si>
  <si>
    <t>김영자</t>
  </si>
  <si>
    <t>010-3528-9988</t>
  </si>
  <si>
    <t>이자영</t>
  </si>
  <si>
    <t>홍보부</t>
  </si>
  <si>
    <t>010-5586-1252</t>
  </si>
  <si>
    <t>신영수</t>
  </si>
  <si>
    <t>010-3545-7570</t>
  </si>
  <si>
    <t>이정남</t>
  </si>
  <si>
    <t>010-6859-8836</t>
  </si>
  <si>
    <t>고객별 포인트 점수 현황</t>
    <phoneticPr fontId="1" type="noConversion"/>
  </si>
  <si>
    <t>고객번호</t>
  </si>
  <si>
    <t>고객이름</t>
  </si>
  <si>
    <t>지역</t>
  </si>
  <si>
    <t>구매실적</t>
  </si>
  <si>
    <t>적용비율</t>
  </si>
  <si>
    <t>실적포인트</t>
  </si>
  <si>
    <t>거래빈도</t>
  </si>
  <si>
    <t>빈도포인트</t>
  </si>
  <si>
    <t>총포인트</t>
  </si>
  <si>
    <t>C111</t>
  </si>
  <si>
    <t>홍길동</t>
  </si>
  <si>
    <t>종로</t>
  </si>
  <si>
    <t>C112</t>
  </si>
  <si>
    <t>박찬훈</t>
  </si>
  <si>
    <t>서초</t>
  </si>
  <si>
    <t>C113</t>
  </si>
  <si>
    <t>김덕진</t>
  </si>
  <si>
    <t>강남</t>
  </si>
  <si>
    <t>C114</t>
  </si>
  <si>
    <t>이소라</t>
  </si>
  <si>
    <t>C115</t>
  </si>
  <si>
    <t>김종택</t>
  </si>
  <si>
    <t>C116</t>
  </si>
  <si>
    <t>정영일</t>
  </si>
  <si>
    <t>C117</t>
  </si>
  <si>
    <t>최수형</t>
  </si>
  <si>
    <t>C118</t>
  </si>
  <si>
    <t>한우규</t>
  </si>
  <si>
    <t>C119</t>
  </si>
  <si>
    <t>이명섭</t>
  </si>
  <si>
    <t>합계</t>
    <phoneticPr fontId="1" type="noConversion"/>
  </si>
  <si>
    <t>주) 거래빈도 승수</t>
    <phoneticPr fontId="1" type="noConversion"/>
  </si>
  <si>
    <t>&lt;실적적용비율표&gt;</t>
  </si>
  <si>
    <t>동영대학교 성적 현황</t>
    <phoneticPr fontId="1" type="noConversion"/>
  </si>
  <si>
    <t>성명</t>
  </si>
  <si>
    <t>전공학과</t>
  </si>
  <si>
    <t>출석점수</t>
  </si>
  <si>
    <t>중간고사</t>
  </si>
  <si>
    <t>기말고사</t>
  </si>
  <si>
    <t>이미영</t>
  </si>
  <si>
    <t>컴퓨터</t>
  </si>
  <si>
    <t>구기자</t>
  </si>
  <si>
    <t>국문</t>
  </si>
  <si>
    <t>한명구</t>
  </si>
  <si>
    <t>경영</t>
  </si>
  <si>
    <t>사오정</t>
  </si>
  <si>
    <t>오동추</t>
  </si>
  <si>
    <t>윤수아</t>
  </si>
  <si>
    <t>김기자</t>
  </si>
  <si>
    <t>우주태</t>
  </si>
  <si>
    <t>평균</t>
  </si>
  <si>
    <t>평균</t>
    <phoneticPr fontId="1" type="noConversion"/>
  </si>
  <si>
    <t>사원별 월별 판매량</t>
    <phoneticPr fontId="1" type="noConversion"/>
  </si>
  <si>
    <t>사원코드</t>
  </si>
  <si>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</si>
  <si>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</si>
  <si>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</si>
  <si>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</si>
  <si>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</si>
  <si>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</si>
  <si>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</si>
  <si>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</si>
  <si>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</si>
  <si>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</si>
  <si>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</si>
  <si>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</si>
  <si>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A1002</t>
  </si>
  <si>
    <t>A1003</t>
  </si>
  <si>
    <t>A1004</t>
  </si>
  <si>
    <t>A1005</t>
  </si>
  <si>
    <t>A1006</t>
  </si>
  <si>
    <t>A1007</t>
  </si>
  <si>
    <t>A1008</t>
  </si>
  <si>
    <t>성적표</t>
    <phoneticPr fontId="1" type="noConversion"/>
  </si>
  <si>
    <t>영어</t>
  </si>
  <si>
    <t>수학</t>
  </si>
  <si>
    <t>김명훈</t>
  </si>
  <si>
    <t>기계과</t>
  </si>
  <si>
    <t>하현호</t>
  </si>
  <si>
    <t>박희선</t>
  </si>
  <si>
    <t>이성식</t>
  </si>
  <si>
    <t>김영희</t>
  </si>
  <si>
    <t>[표3]</t>
    <phoneticPr fontId="1" type="noConversion"/>
  </si>
  <si>
    <t>사원별 판매 현황</t>
  </si>
  <si>
    <t>영업소</t>
  </si>
  <si>
    <t>결과</t>
  </si>
  <si>
    <t>박성호</t>
  </si>
  <si>
    <t>경기</t>
  </si>
  <si>
    <t>김현승</t>
  </si>
  <si>
    <t>대구</t>
  </si>
  <si>
    <t>손정호</t>
  </si>
  <si>
    <t>인천</t>
  </si>
  <si>
    <t>강만식</t>
  </si>
  <si>
    <t>부산</t>
  </si>
  <si>
    <t>최기정</t>
  </si>
  <si>
    <t>하경희</t>
  </si>
  <si>
    <t>임정희</t>
  </si>
  <si>
    <t>김상욱</t>
  </si>
  <si>
    <t>결석횟수</t>
    <phoneticPr fontId="1" type="noConversion"/>
  </si>
  <si>
    <t>건물이름</t>
    <phoneticPr fontId="1" type="noConversion"/>
  </si>
  <si>
    <t>건물번호</t>
    <phoneticPr fontId="1" type="noConversion"/>
  </si>
  <si>
    <t>건물주번호</t>
    <phoneticPr fontId="1" type="noConversion"/>
  </si>
  <si>
    <t>월세금액</t>
    <phoneticPr fontId="1" type="noConversion"/>
  </si>
  <si>
    <t>임대개월수</t>
    <phoneticPr fontId="1" type="noConversion"/>
  </si>
  <si>
    <t>우수빌딩</t>
    <phoneticPr fontId="1" type="noConversion"/>
  </si>
  <si>
    <t>상공빌딩</t>
    <phoneticPr fontId="1" type="noConversion"/>
  </si>
  <si>
    <t>더편한빌딩</t>
    <phoneticPr fontId="1" type="noConversion"/>
  </si>
  <si>
    <t>새천년빌딩</t>
    <phoneticPr fontId="1" type="noConversion"/>
  </si>
  <si>
    <t>서교빌딩</t>
    <phoneticPr fontId="1" type="noConversion"/>
  </si>
  <si>
    <t>유진빌딩</t>
    <phoneticPr fontId="1" type="noConversion"/>
  </si>
  <si>
    <t>우림빌딩</t>
    <phoneticPr fontId="1" type="noConversion"/>
  </si>
  <si>
    <t>AB-011</t>
    <phoneticPr fontId="1" type="noConversion"/>
  </si>
  <si>
    <t>SD-018</t>
    <phoneticPr fontId="1" type="noConversion"/>
  </si>
  <si>
    <t>JY-004</t>
    <phoneticPr fontId="1" type="noConversion"/>
  </si>
  <si>
    <t>GB-002</t>
    <phoneticPr fontId="1" type="noConversion"/>
  </si>
  <si>
    <t>NK-056</t>
    <phoneticPr fontId="1" type="noConversion"/>
  </si>
  <si>
    <t>OT-023</t>
    <phoneticPr fontId="1" type="noConversion"/>
  </si>
  <si>
    <t>EF-047</t>
    <phoneticPr fontId="1" type="noConversion"/>
  </si>
  <si>
    <t>평점</t>
    <phoneticPr fontId="1" type="noConversion"/>
  </si>
  <si>
    <t>&gt;=80</t>
    <phoneticPr fontId="1" type="noConversion"/>
  </si>
  <si>
    <t>거래빈도승수</t>
  </si>
  <si>
    <t>빈도포인트합계</t>
  </si>
  <si>
    <t>총포인트합계</t>
  </si>
  <si>
    <t>거래빈도승수증가</t>
  </si>
  <si>
    <t>만든 사람 김현수 날짜 2025-03-31</t>
  </si>
  <si>
    <t>거래빈도승수감소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</si>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</sst>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%"/>
    <numFmt numFmtId="177" formatCode="0_);[Red]\(0\)"/>
    <numFmt numFmtId="179" formatCode="yyyy&quot;년&quot;\ m&quot;월&quot;;@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5"/>
      <color theme="1"/>
      <name val="HY헤드라인M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179" fontId="0" fillId="0" borderId="0" xfId="0" applyNumberFormat="1">
      <alignment vertical="center"/>
    </xf>
    <xf numFmtId="41" fontId="0" fillId="0" borderId="1" xfId="1" applyFont="1" applyBorder="1">
      <alignment vertical="center"/>
    </xf>
    <xf numFmtId="9" fontId="0" fillId="0" borderId="1" xfId="2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10" fillId="3" borderId="5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0" fontId="0" fillId="5" borderId="0" xfId="0" applyFill="1" applyBorder="1" applyAlignment="1">
      <alignment vertical="center"/>
    </xf>
    <xf numFmtId="0" fontId="14" fillId="0" borderId="0" xfId="0" applyFont="1" applyFill="1" applyBorder="1" applyAlignment="1">
      <alignment vertical="top" wrapText="1"/>
    </xf>
    <xf numFmtId="0" fontId="15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 i="0" baseline="0">
                <a:ea typeface="궁서체" panose="02030609000101010101" pitchFamily="17" charset="-127"/>
              </a:rPr>
              <a:t>기계과 성적표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영어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(차트작업!$B$4,차트작업!$B$5,차트작업!$B$7)</c:f>
              <c:strCache>
                <c:ptCount val="3"/>
                <c:pt idx="0">
                  <c:v>김명훈</c:v>
                </c:pt>
                <c:pt idx="1">
                  <c:v>하현호</c:v>
                </c:pt>
                <c:pt idx="2">
                  <c:v>이성식</c:v>
                </c:pt>
              </c:strCache>
            </c:strRef>
          </c:cat>
          <c:val>
            <c:numRef>
              <c:f>(차트작업!$D$4,차트작업!$D$5,차트작업!$D$7)</c:f>
              <c:numCache>
                <c:formatCode>General</c:formatCode>
                <c:ptCount val="3"/>
                <c:pt idx="0">
                  <c:v>82</c:v>
                </c:pt>
                <c:pt idx="1">
                  <c:v>98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536-4D05-8769-3771B99F0B39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수학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536-4D05-8769-3771B99F0B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(차트작업!$B$4,차트작업!$B$5,차트작업!$B$7)</c:f>
              <c:strCache>
                <c:ptCount val="3"/>
                <c:pt idx="0">
                  <c:v>김명훈</c:v>
                </c:pt>
                <c:pt idx="1">
                  <c:v>하현호</c:v>
                </c:pt>
                <c:pt idx="2">
                  <c:v>이성식</c:v>
                </c:pt>
              </c:strCache>
            </c:strRef>
          </c:cat>
          <c:val>
            <c:numRef>
              <c:f>(차트작업!$E$4,차트작업!$E$5,차트작업!$E$7)</c:f>
              <c:numCache>
                <c:formatCode>General</c:formatCode>
                <c:ptCount val="3"/>
                <c:pt idx="0">
                  <c:v>70</c:v>
                </c:pt>
                <c:pt idx="1">
                  <c:v>80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536-4D05-8769-3771B99F0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2102247376"/>
        <c:axId val="2102246896"/>
      </c:barChart>
      <c:catAx>
        <c:axId val="2102247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102246896"/>
        <c:crosses val="autoZero"/>
        <c:auto val="1"/>
        <c:lblAlgn val="ctr"/>
        <c:lblOffset val="100"/>
        <c:noMultiLvlLbl val="0"/>
      </c:catAx>
      <c:valAx>
        <c:axId val="2102246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102247376"/>
        <c:crosses val="autoZero"/>
        <c:crossBetween val="between"/>
      </c:valAx>
      <c:spPr>
        <a:solidFill>
          <a:schemeClr val="accent6"/>
        </a:solidFill>
        <a:ln w="12700" cap="flat" cmpd="sng" algn="ctr">
          <a:solidFill>
            <a:schemeClr val="accent6">
              <a:shade val="50000"/>
            </a:schemeClr>
          </a:solidFill>
          <a:prstDash val="solid"/>
          <a:miter lim="800000"/>
        </a:ln>
        <a:effectLst/>
      </c:spPr>
    </c:plotArea>
    <c:legend>
      <c:legendPos val="b"/>
      <c:overlay val="0"/>
      <c:spPr>
        <a:solidFill>
          <a:srgbClr val="00B0F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굴림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5">
      <a:fgClr>
        <a:schemeClr val="accent2"/>
      </a:fgClr>
      <a:bgClr>
        <a:schemeClr val="bg1"/>
      </a:bgClr>
    </a:patt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11</xdr:row>
          <xdr:rowOff>0</xdr:rowOff>
        </xdr:from>
        <xdr:to>
          <xdr:col>7</xdr:col>
          <xdr:colOff>0</xdr:colOff>
          <xdr:row>13</xdr:row>
          <xdr:rowOff>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9CBF2848-BD1A-4D7D-81C9-592CF312A6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0</xdr:colOff>
      <xdr:row>11</xdr:row>
      <xdr:rowOff>0</xdr:rowOff>
    </xdr:from>
    <xdr:to>
      <xdr:col>12</xdr:col>
      <xdr:colOff>0</xdr:colOff>
      <xdr:row>13</xdr:row>
      <xdr:rowOff>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9BE99B2B-AA1C-4901-8DC6-BB954F011237}"/>
            </a:ext>
          </a:extLst>
        </xdr:cNvPr>
        <xdr:cNvSpPr/>
      </xdr:nvSpPr>
      <xdr:spPr>
        <a:xfrm>
          <a:off x="3962400" y="2352675"/>
          <a:ext cx="1285875" cy="4191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5858004-3D2B-ADB4-9CC0-E8E72E5EE4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E10"/>
  <sheetViews>
    <sheetView workbookViewId="0">
      <selection activeCell="E10" sqref="E10"/>
    </sheetView>
  </sheetViews>
  <sheetFormatPr defaultRowHeight="16.5"/>
  <cols>
    <col min="1" max="1" width="10.375" bestFit="1" customWidth="1"/>
    <col min="3" max="3" width="10.375" bestFit="1" customWidth="1"/>
    <col min="4" max="4" width="9.375" bestFit="1" customWidth="1"/>
    <col min="5" max="5" width="10.375" bestFit="1" customWidth="1"/>
  </cols>
  <sheetData>
    <row r="1" spans="1:5">
      <c r="A1" t="s">
        <v>0</v>
      </c>
    </row>
    <row r="3" spans="1:5">
      <c r="A3" s="1" t="s">
        <v>246</v>
      </c>
      <c r="B3" s="1" t="s">
        <v>247</v>
      </c>
      <c r="C3" s="1" t="s">
        <v>248</v>
      </c>
      <c r="D3" s="1" t="s">
        <v>249</v>
      </c>
      <c r="E3" s="1" t="s">
        <v>250</v>
      </c>
    </row>
    <row r="4" spans="1:5">
      <c r="A4" s="1" t="s">
        <v>251</v>
      </c>
      <c r="B4" s="1" t="s">
        <v>258</v>
      </c>
      <c r="C4" s="1">
        <v>5</v>
      </c>
      <c r="D4" s="2">
        <v>495000</v>
      </c>
      <c r="E4" s="1">
        <v>12</v>
      </c>
    </row>
    <row r="5" spans="1:5">
      <c r="A5" s="1" t="s">
        <v>252</v>
      </c>
      <c r="B5" s="1" t="s">
        <v>259</v>
      </c>
      <c r="C5" s="1">
        <v>7</v>
      </c>
      <c r="D5" s="2">
        <v>460000</v>
      </c>
      <c r="E5" s="1">
        <v>37</v>
      </c>
    </row>
    <row r="6" spans="1:5">
      <c r="A6" s="1" t="s">
        <v>253</v>
      </c>
      <c r="B6" s="1" t="s">
        <v>260</v>
      </c>
      <c r="C6" s="1">
        <v>9</v>
      </c>
      <c r="D6" s="2">
        <v>450000</v>
      </c>
      <c r="E6" s="1">
        <v>12</v>
      </c>
    </row>
    <row r="7" spans="1:5">
      <c r="A7" s="1" t="s">
        <v>254</v>
      </c>
      <c r="B7" s="1" t="s">
        <v>261</v>
      </c>
      <c r="C7" s="1">
        <v>1</v>
      </c>
      <c r="D7" s="2">
        <v>400000</v>
      </c>
      <c r="E7" s="1">
        <v>37</v>
      </c>
    </row>
    <row r="8" spans="1:5">
      <c r="A8" s="1" t="s">
        <v>255</v>
      </c>
      <c r="B8" s="1" t="s">
        <v>262</v>
      </c>
      <c r="C8" s="1">
        <v>5</v>
      </c>
      <c r="D8" s="2">
        <v>330000</v>
      </c>
      <c r="E8" s="1">
        <v>12</v>
      </c>
    </row>
    <row r="9" spans="1:5">
      <c r="A9" s="1" t="s">
        <v>256</v>
      </c>
      <c r="B9" s="1" t="s">
        <v>263</v>
      </c>
      <c r="C9" s="1">
        <v>6</v>
      </c>
      <c r="D9" s="2">
        <v>320000</v>
      </c>
      <c r="E9" s="1">
        <v>12</v>
      </c>
    </row>
    <row r="10" spans="1:5">
      <c r="A10" s="1" t="s">
        <v>257</v>
      </c>
      <c r="B10" s="1" t="s">
        <v>264</v>
      </c>
      <c r="C10" s="1">
        <v>4</v>
      </c>
      <c r="D10" s="2">
        <v>180000</v>
      </c>
      <c r="E10" s="1">
        <v>37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1:I12"/>
  <sheetViews>
    <sheetView workbookViewId="0">
      <selection activeCell="I2" sqref="I2"/>
    </sheetView>
  </sheetViews>
  <sheetFormatPr defaultRowHeight="16.5"/>
  <cols>
    <col min="1" max="1" width="3.625" customWidth="1"/>
    <col min="2" max="2" width="11.125" bestFit="1" customWidth="1"/>
    <col min="4" max="4" width="9.125" bestFit="1" customWidth="1"/>
    <col min="5" max="5" width="9.375" bestFit="1" customWidth="1"/>
    <col min="6" max="6" width="9.125" bestFit="1" customWidth="1"/>
    <col min="9" max="9" width="11" bestFit="1" customWidth="1"/>
  </cols>
  <sheetData>
    <row r="1" spans="2:9" ht="19.5">
      <c r="B1" s="24" t="s">
        <v>102</v>
      </c>
      <c r="C1" s="24"/>
      <c r="D1" s="24"/>
      <c r="E1" s="24"/>
      <c r="F1" s="24"/>
      <c r="G1" s="24"/>
      <c r="H1" s="24"/>
      <c r="I1" s="24"/>
    </row>
    <row r="2" spans="2:9">
      <c r="I2" s="25">
        <v>45473</v>
      </c>
    </row>
    <row r="3" spans="2:9">
      <c r="B3" s="13" t="s">
        <v>82</v>
      </c>
      <c r="C3" s="13" t="s">
        <v>83</v>
      </c>
      <c r="D3" s="13" t="s">
        <v>84</v>
      </c>
      <c r="E3" s="13" t="s">
        <v>85</v>
      </c>
      <c r="F3" s="13" t="s">
        <v>86</v>
      </c>
      <c r="G3" s="13" t="s">
        <v>87</v>
      </c>
      <c r="H3" s="13" t="s">
        <v>88</v>
      </c>
      <c r="I3" s="13" t="s">
        <v>89</v>
      </c>
    </row>
    <row r="4" spans="2:9">
      <c r="B4" s="13" t="s">
        <v>90</v>
      </c>
      <c r="C4" s="26">
        <v>2500</v>
      </c>
      <c r="D4" s="26">
        <v>50</v>
      </c>
      <c r="E4" s="26">
        <v>125000</v>
      </c>
      <c r="F4" s="26">
        <v>45</v>
      </c>
      <c r="G4" s="27">
        <v>1.1100000000000001</v>
      </c>
      <c r="H4" s="13">
        <v>4</v>
      </c>
      <c r="I4" s="13" t="s">
        <v>91</v>
      </c>
    </row>
    <row r="5" spans="2:9">
      <c r="B5" s="13" t="s">
        <v>92</v>
      </c>
      <c r="C5" s="26">
        <v>1630</v>
      </c>
      <c r="D5" s="26">
        <v>250</v>
      </c>
      <c r="E5" s="26">
        <v>407500</v>
      </c>
      <c r="F5" s="26">
        <v>245</v>
      </c>
      <c r="G5" s="27">
        <v>1.02</v>
      </c>
      <c r="H5" s="13">
        <v>5</v>
      </c>
      <c r="I5" s="13" t="s">
        <v>91</v>
      </c>
    </row>
    <row r="6" spans="2:9">
      <c r="B6" s="13" t="s">
        <v>93</v>
      </c>
      <c r="C6" s="26">
        <v>450</v>
      </c>
      <c r="D6" s="26">
        <v>15</v>
      </c>
      <c r="E6" s="26">
        <v>6750</v>
      </c>
      <c r="F6" s="26">
        <v>50</v>
      </c>
      <c r="G6" s="27">
        <v>0.3</v>
      </c>
      <c r="H6" s="13">
        <v>8</v>
      </c>
      <c r="I6" s="13" t="s">
        <v>94</v>
      </c>
    </row>
    <row r="7" spans="2:9">
      <c r="B7" s="13" t="s">
        <v>95</v>
      </c>
      <c r="C7" s="26">
        <v>150</v>
      </c>
      <c r="D7" s="26">
        <v>150</v>
      </c>
      <c r="E7" s="26">
        <v>22500</v>
      </c>
      <c r="F7" s="26">
        <v>150</v>
      </c>
      <c r="G7" s="27">
        <v>1</v>
      </c>
      <c r="H7" s="13">
        <v>6</v>
      </c>
      <c r="I7" s="13" t="s">
        <v>96</v>
      </c>
    </row>
    <row r="8" spans="2:9">
      <c r="B8" s="13" t="s">
        <v>97</v>
      </c>
      <c r="C8" s="26">
        <v>150</v>
      </c>
      <c r="D8" s="26">
        <v>154</v>
      </c>
      <c r="E8" s="26">
        <v>23100</v>
      </c>
      <c r="F8" s="26">
        <v>250</v>
      </c>
      <c r="G8" s="27">
        <v>0.61</v>
      </c>
      <c r="H8" s="13">
        <v>7</v>
      </c>
      <c r="I8" s="13" t="s">
        <v>94</v>
      </c>
    </row>
    <row r="9" spans="2:9">
      <c r="B9" s="13" t="s">
        <v>98</v>
      </c>
      <c r="C9" s="26">
        <v>60</v>
      </c>
      <c r="D9" s="26">
        <v>578</v>
      </c>
      <c r="E9" s="26">
        <v>34680</v>
      </c>
      <c r="F9" s="26">
        <v>450</v>
      </c>
      <c r="G9" s="27">
        <v>1.28</v>
      </c>
      <c r="H9" s="13">
        <v>3</v>
      </c>
      <c r="I9" s="13" t="s">
        <v>91</v>
      </c>
    </row>
    <row r="10" spans="2:9">
      <c r="B10" s="13" t="s">
        <v>99</v>
      </c>
      <c r="C10" s="26">
        <v>143</v>
      </c>
      <c r="D10" s="26">
        <v>35</v>
      </c>
      <c r="E10" s="26">
        <v>5005</v>
      </c>
      <c r="F10" s="26">
        <v>25</v>
      </c>
      <c r="G10" s="27">
        <v>1.4</v>
      </c>
      <c r="H10" s="13">
        <v>2</v>
      </c>
      <c r="I10" s="13" t="s">
        <v>91</v>
      </c>
    </row>
    <row r="11" spans="2:9">
      <c r="B11" s="13" t="s">
        <v>100</v>
      </c>
      <c r="C11" s="26">
        <v>895</v>
      </c>
      <c r="D11" s="26">
        <v>41</v>
      </c>
      <c r="E11" s="26">
        <v>36695</v>
      </c>
      <c r="F11" s="26">
        <v>25</v>
      </c>
      <c r="G11" s="27">
        <v>1.64</v>
      </c>
      <c r="H11" s="13">
        <v>1</v>
      </c>
      <c r="I11" s="13" t="s">
        <v>91</v>
      </c>
    </row>
    <row r="12" spans="2:9">
      <c r="B12" s="19" t="s">
        <v>101</v>
      </c>
      <c r="C12" s="19"/>
      <c r="D12" s="26">
        <f>SUM(D4:D11)</f>
        <v>1273</v>
      </c>
      <c r="E12" s="26">
        <f t="shared" ref="E12:F12" si="0">SUM(E4:E11)</f>
        <v>661230</v>
      </c>
      <c r="F12" s="26">
        <f t="shared" si="0"/>
        <v>1240</v>
      </c>
      <c r="G12" s="28"/>
      <c r="H12" s="28"/>
      <c r="I12" s="28"/>
    </row>
  </sheetData>
  <mergeCells count="1">
    <mergeCell ref="B12:C12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filterMode="1"/>
  <dimension ref="B1:H17"/>
  <sheetViews>
    <sheetView tabSelected="1" workbookViewId="0">
      <selection activeCell="H24" sqref="H24"/>
    </sheetView>
  </sheetViews>
  <sheetFormatPr defaultRowHeight="16.5"/>
  <cols>
    <col min="1" max="1" width="3.625" customWidth="1"/>
    <col min="8" max="8" width="13.875" bestFit="1" customWidth="1"/>
  </cols>
  <sheetData>
    <row r="1" spans="2:8" ht="20.25">
      <c r="B1" s="15" t="s">
        <v>103</v>
      </c>
      <c r="C1" s="15"/>
      <c r="D1" s="15"/>
      <c r="E1" s="15"/>
      <c r="F1" s="15"/>
      <c r="G1" s="15"/>
      <c r="H1" s="15"/>
    </row>
    <row r="3" spans="2:8">
      <c r="B3" s="5" t="s">
        <v>21</v>
      </c>
      <c r="C3" s="5" t="s">
        <v>40</v>
      </c>
      <c r="D3" s="5" t="s">
        <v>48</v>
      </c>
      <c r="E3" s="5" t="s">
        <v>104</v>
      </c>
      <c r="F3" s="5" t="s">
        <v>105</v>
      </c>
      <c r="G3" s="5" t="s">
        <v>106</v>
      </c>
      <c r="H3" s="5" t="s">
        <v>107</v>
      </c>
    </row>
    <row r="4" spans="2:8" hidden="1">
      <c r="B4" s="5" t="s">
        <v>108</v>
      </c>
      <c r="C4" s="5" t="s">
        <v>42</v>
      </c>
      <c r="D4" s="5" t="s">
        <v>53</v>
      </c>
      <c r="E4" s="5">
        <v>27</v>
      </c>
      <c r="F4" s="5" t="s">
        <v>109</v>
      </c>
      <c r="G4" s="5" t="s">
        <v>110</v>
      </c>
      <c r="H4" s="5" t="s">
        <v>111</v>
      </c>
    </row>
    <row r="5" spans="2:8">
      <c r="B5" s="5" t="s">
        <v>112</v>
      </c>
      <c r="C5" s="5" t="s">
        <v>42</v>
      </c>
      <c r="D5" s="5" t="s">
        <v>53</v>
      </c>
      <c r="E5" s="5">
        <v>26</v>
      </c>
      <c r="F5" s="5" t="s">
        <v>113</v>
      </c>
      <c r="G5" s="5" t="s">
        <v>114</v>
      </c>
      <c r="H5" s="5" t="s">
        <v>115</v>
      </c>
    </row>
    <row r="6" spans="2:8" hidden="1">
      <c r="B6" s="5" t="s">
        <v>116</v>
      </c>
      <c r="C6" s="5" t="s">
        <v>42</v>
      </c>
      <c r="D6" s="5" t="s">
        <v>56</v>
      </c>
      <c r="E6" s="5">
        <v>25</v>
      </c>
      <c r="F6" s="5" t="s">
        <v>117</v>
      </c>
      <c r="G6" s="5" t="s">
        <v>118</v>
      </c>
      <c r="H6" s="5" t="s">
        <v>119</v>
      </c>
    </row>
    <row r="7" spans="2:8" hidden="1">
      <c r="B7" s="5" t="s">
        <v>120</v>
      </c>
      <c r="C7" s="5" t="s">
        <v>42</v>
      </c>
      <c r="D7" s="5" t="s">
        <v>56</v>
      </c>
      <c r="E7" s="5">
        <v>25</v>
      </c>
      <c r="F7" s="5" t="s">
        <v>117</v>
      </c>
      <c r="G7" s="5" t="s">
        <v>121</v>
      </c>
      <c r="H7" s="5" t="s">
        <v>122</v>
      </c>
    </row>
    <row r="8" spans="2:8" hidden="1">
      <c r="B8" s="5" t="s">
        <v>123</v>
      </c>
      <c r="C8" s="5" t="s">
        <v>25</v>
      </c>
      <c r="D8" s="5" t="s">
        <v>53</v>
      </c>
      <c r="E8" s="5">
        <v>28</v>
      </c>
      <c r="F8" s="5" t="s">
        <v>109</v>
      </c>
      <c r="G8" s="5" t="s">
        <v>110</v>
      </c>
      <c r="H8" s="5" t="s">
        <v>124</v>
      </c>
    </row>
    <row r="9" spans="2:8" hidden="1">
      <c r="B9" s="5" t="s">
        <v>125</v>
      </c>
      <c r="C9" s="5" t="s">
        <v>25</v>
      </c>
      <c r="D9" s="5" t="s">
        <v>56</v>
      </c>
      <c r="E9" s="5">
        <v>24</v>
      </c>
      <c r="F9" s="5" t="s">
        <v>109</v>
      </c>
      <c r="G9" s="5" t="s">
        <v>114</v>
      </c>
      <c r="H9" s="5" t="s">
        <v>126</v>
      </c>
    </row>
    <row r="10" spans="2:8" hidden="1">
      <c r="B10" s="5" t="s">
        <v>127</v>
      </c>
      <c r="C10" s="5" t="s">
        <v>25</v>
      </c>
      <c r="D10" s="5" t="s">
        <v>53</v>
      </c>
      <c r="E10" s="5">
        <v>26</v>
      </c>
      <c r="F10" s="5" t="s">
        <v>117</v>
      </c>
      <c r="G10" s="5" t="s">
        <v>118</v>
      </c>
      <c r="H10" s="5" t="s">
        <v>128</v>
      </c>
    </row>
    <row r="11" spans="2:8" hidden="1">
      <c r="B11" s="5" t="s">
        <v>129</v>
      </c>
      <c r="C11" s="5" t="s">
        <v>25</v>
      </c>
      <c r="D11" s="5" t="s">
        <v>56</v>
      </c>
      <c r="E11" s="5">
        <v>26</v>
      </c>
      <c r="F11" s="5" t="s">
        <v>113</v>
      </c>
      <c r="G11" s="5" t="s">
        <v>114</v>
      </c>
      <c r="H11" s="5" t="s">
        <v>130</v>
      </c>
    </row>
    <row r="12" spans="2:8" hidden="1">
      <c r="B12" s="5" t="s">
        <v>131</v>
      </c>
      <c r="C12" s="5" t="s">
        <v>132</v>
      </c>
      <c r="D12" s="5" t="s">
        <v>56</v>
      </c>
      <c r="E12" s="5">
        <v>25</v>
      </c>
      <c r="F12" s="5" t="s">
        <v>117</v>
      </c>
      <c r="G12" s="5" t="s">
        <v>121</v>
      </c>
      <c r="H12" s="5" t="s">
        <v>133</v>
      </c>
    </row>
    <row r="13" spans="2:8" hidden="1">
      <c r="B13" s="5" t="s">
        <v>134</v>
      </c>
      <c r="C13" s="5" t="s">
        <v>132</v>
      </c>
      <c r="D13" s="5" t="s">
        <v>53</v>
      </c>
      <c r="E13" s="5">
        <v>27</v>
      </c>
      <c r="F13" s="5" t="s">
        <v>135</v>
      </c>
      <c r="G13" s="5" t="s">
        <v>118</v>
      </c>
      <c r="H13" s="5" t="s">
        <v>136</v>
      </c>
    </row>
    <row r="14" spans="2:8" hidden="1">
      <c r="B14" s="5" t="s">
        <v>137</v>
      </c>
      <c r="C14" s="5" t="s">
        <v>132</v>
      </c>
      <c r="D14" s="5" t="s">
        <v>56</v>
      </c>
      <c r="E14" s="5">
        <v>26</v>
      </c>
      <c r="F14" s="5" t="s">
        <v>135</v>
      </c>
      <c r="G14" s="5" t="s">
        <v>114</v>
      </c>
      <c r="H14" s="5" t="s">
        <v>138</v>
      </c>
    </row>
    <row r="15" spans="2:8" hidden="1">
      <c r="B15" s="5" t="s">
        <v>139</v>
      </c>
      <c r="C15" s="5" t="s">
        <v>140</v>
      </c>
      <c r="D15" s="5" t="s">
        <v>56</v>
      </c>
      <c r="E15" s="5">
        <v>25</v>
      </c>
      <c r="F15" s="5" t="s">
        <v>113</v>
      </c>
      <c r="G15" s="5" t="s">
        <v>110</v>
      </c>
      <c r="H15" s="5" t="s">
        <v>141</v>
      </c>
    </row>
    <row r="16" spans="2:8" hidden="1">
      <c r="B16" s="5" t="s">
        <v>142</v>
      </c>
      <c r="C16" s="5" t="s">
        <v>140</v>
      </c>
      <c r="D16" s="5" t="s">
        <v>53</v>
      </c>
      <c r="E16" s="5">
        <v>28</v>
      </c>
      <c r="F16" s="5" t="s">
        <v>117</v>
      </c>
      <c r="G16" s="5" t="s">
        <v>121</v>
      </c>
      <c r="H16" s="5" t="s">
        <v>143</v>
      </c>
    </row>
    <row r="17" spans="2:8">
      <c r="B17" s="5" t="s">
        <v>144</v>
      </c>
      <c r="C17" s="5" t="s">
        <v>140</v>
      </c>
      <c r="D17" s="5" t="s">
        <v>53</v>
      </c>
      <c r="E17" s="5">
        <v>27</v>
      </c>
      <c r="F17" s="5" t="s">
        <v>113</v>
      </c>
      <c r="G17" s="5" t="s">
        <v>110</v>
      </c>
      <c r="H17" s="5" t="s">
        <v>145</v>
      </c>
    </row>
  </sheetData>
  <autoFilter ref="B3:H17" xr:uid="{886BB64C-6AAE-44F6-B10C-D2B750858EDB}">
    <filterColumn colId="0">
      <colorFilter dxfId="0"/>
    </filterColumn>
    <filterColumn colId="2">
      <filters>
        <filter val="남"/>
      </filters>
    </filterColumn>
    <filterColumn colId="4">
      <filters>
        <filter val="A"/>
      </filters>
    </filterColumn>
  </autoFilter>
  <mergeCells count="1">
    <mergeCell ref="B1:H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5"/>
  <sheetViews>
    <sheetView workbookViewId="0">
      <selection activeCell="I14" sqref="I14"/>
    </sheetView>
  </sheetViews>
  <sheetFormatPr defaultRowHeight="16.5"/>
  <cols>
    <col min="3" max="3" width="10.75" bestFit="1" customWidth="1"/>
    <col min="4" max="4" width="10.875" bestFit="1" customWidth="1"/>
  </cols>
  <sheetData>
    <row r="1" spans="1:10">
      <c r="A1" s="3" t="s">
        <v>1</v>
      </c>
      <c r="B1" s="4" t="s">
        <v>2</v>
      </c>
      <c r="F1" s="3" t="s">
        <v>19</v>
      </c>
      <c r="G1" s="4" t="s">
        <v>20</v>
      </c>
    </row>
    <row r="2" spans="1:10">
      <c r="A2" s="5" t="s">
        <v>3</v>
      </c>
      <c r="B2" s="5" t="s">
        <v>4</v>
      </c>
      <c r="C2" s="5" t="s">
        <v>5</v>
      </c>
      <c r="D2" s="5" t="s">
        <v>2</v>
      </c>
      <c r="F2" s="5" t="s">
        <v>21</v>
      </c>
      <c r="G2" s="5" t="s">
        <v>22</v>
      </c>
      <c r="H2" s="5" t="s">
        <v>23</v>
      </c>
    </row>
    <row r="3" spans="1:10">
      <c r="A3" s="5" t="s">
        <v>6</v>
      </c>
      <c r="B3" s="5" t="s">
        <v>7</v>
      </c>
      <c r="C3" s="5">
        <v>3</v>
      </c>
      <c r="D3" s="6">
        <v>4000000</v>
      </c>
      <c r="F3" s="5" t="s">
        <v>24</v>
      </c>
      <c r="G3" s="5" t="s">
        <v>25</v>
      </c>
      <c r="H3" s="5">
        <v>87</v>
      </c>
    </row>
    <row r="4" spans="1:10">
      <c r="A4" s="5" t="s">
        <v>8</v>
      </c>
      <c r="B4" s="5" t="s">
        <v>9</v>
      </c>
      <c r="C4" s="5">
        <v>1</v>
      </c>
      <c r="D4" s="6">
        <v>3000000</v>
      </c>
      <c r="F4" s="5" t="s">
        <v>26</v>
      </c>
      <c r="G4" s="5" t="s">
        <v>27</v>
      </c>
      <c r="H4" s="5">
        <v>64</v>
      </c>
    </row>
    <row r="5" spans="1:10">
      <c r="A5" s="5" t="s">
        <v>10</v>
      </c>
      <c r="B5" s="5" t="s">
        <v>9</v>
      </c>
      <c r="C5" s="5">
        <v>3</v>
      </c>
      <c r="D5" s="6">
        <v>3800000</v>
      </c>
      <c r="F5" s="5" t="s">
        <v>28</v>
      </c>
      <c r="G5" s="5" t="s">
        <v>25</v>
      </c>
      <c r="H5" s="5">
        <v>72</v>
      </c>
    </row>
    <row r="6" spans="1:10">
      <c r="A6" s="5" t="s">
        <v>11</v>
      </c>
      <c r="B6" s="5" t="s">
        <v>7</v>
      </c>
      <c r="C6" s="5">
        <v>4</v>
      </c>
      <c r="D6" s="6">
        <v>4500000</v>
      </c>
      <c r="F6" s="5" t="s">
        <v>29</v>
      </c>
      <c r="G6" s="5" t="s">
        <v>30</v>
      </c>
      <c r="H6" s="5">
        <v>70</v>
      </c>
    </row>
    <row r="7" spans="1:10">
      <c r="A7" s="5" t="s">
        <v>12</v>
      </c>
      <c r="B7" s="5" t="s">
        <v>9</v>
      </c>
      <c r="C7" s="5">
        <v>4</v>
      </c>
      <c r="D7" s="6">
        <v>4400000</v>
      </c>
      <c r="F7" s="5" t="s">
        <v>31</v>
      </c>
      <c r="G7" s="5" t="s">
        <v>30</v>
      </c>
      <c r="H7" s="5">
        <v>86</v>
      </c>
    </row>
    <row r="8" spans="1:10">
      <c r="A8" s="5" t="s">
        <v>13</v>
      </c>
      <c r="B8" s="5" t="s">
        <v>7</v>
      </c>
      <c r="C8" s="5">
        <v>4</v>
      </c>
      <c r="D8" s="6">
        <v>4500000</v>
      </c>
      <c r="F8" s="5" t="s">
        <v>32</v>
      </c>
      <c r="G8" s="5" t="s">
        <v>27</v>
      </c>
      <c r="H8" s="5">
        <v>72</v>
      </c>
      <c r="J8" s="9" t="s">
        <v>39</v>
      </c>
    </row>
    <row r="9" spans="1:10">
      <c r="A9" s="5" t="s">
        <v>14</v>
      </c>
      <c r="B9" s="5" t="s">
        <v>9</v>
      </c>
      <c r="C9" s="5">
        <v>2</v>
      </c>
      <c r="D9" s="6">
        <v>3500000</v>
      </c>
      <c r="F9" s="5" t="s">
        <v>33</v>
      </c>
      <c r="G9" s="5" t="s">
        <v>30</v>
      </c>
      <c r="H9" s="5">
        <v>70</v>
      </c>
      <c r="J9" s="5" t="s">
        <v>265</v>
      </c>
    </row>
    <row r="10" spans="1:10">
      <c r="A10" s="5" t="s">
        <v>15</v>
      </c>
      <c r="B10" s="5" t="s">
        <v>7</v>
      </c>
      <c r="C10" s="5">
        <v>1</v>
      </c>
      <c r="D10" s="6">
        <v>3200000</v>
      </c>
      <c r="F10" s="5" t="s">
        <v>34</v>
      </c>
      <c r="G10" s="5" t="s">
        <v>30</v>
      </c>
      <c r="H10" s="5">
        <v>68</v>
      </c>
      <c r="J10" s="5" t="s">
        <v>266</v>
      </c>
    </row>
    <row r="11" spans="1:10">
      <c r="A11" s="5" t="s">
        <v>16</v>
      </c>
      <c r="B11" s="5" t="s">
        <v>7</v>
      </c>
      <c r="C11" s="5">
        <v>2</v>
      </c>
      <c r="D11" s="6">
        <v>3600000</v>
      </c>
      <c r="F11" s="5" t="s">
        <v>35</v>
      </c>
      <c r="G11" s="5" t="s">
        <v>25</v>
      </c>
      <c r="H11" s="5">
        <v>90</v>
      </c>
    </row>
    <row r="12" spans="1:10">
      <c r="A12" s="5" t="s">
        <v>17</v>
      </c>
      <c r="B12" s="5" t="s">
        <v>9</v>
      </c>
      <c r="C12" s="5">
        <v>2</v>
      </c>
      <c r="D12" s="6">
        <v>3600000</v>
      </c>
      <c r="F12" s="5" t="s">
        <v>36</v>
      </c>
      <c r="G12" s="5" t="s">
        <v>27</v>
      </c>
      <c r="H12" s="5">
        <v>77</v>
      </c>
      <c r="I12" s="20" t="s">
        <v>38</v>
      </c>
      <c r="J12" s="20"/>
    </row>
    <row r="13" spans="1:10">
      <c r="A13" s="16" t="s">
        <v>18</v>
      </c>
      <c r="B13" s="17"/>
      <c r="C13" s="18"/>
      <c r="D13" s="6">
        <f>AVERAGEIFS(D3:D12,B3:B12,"=법학과",C3:C12,"&gt;=3")</f>
        <v>4100000</v>
      </c>
      <c r="F13" s="5" t="s">
        <v>37</v>
      </c>
      <c r="G13" s="5" t="s">
        <v>25</v>
      </c>
      <c r="H13" s="5">
        <v>81</v>
      </c>
      <c r="I13" s="19" t="str">
        <f>DCOUNT(F2:H13,H2,J9:J10)&amp;"명"</f>
        <v>4명</v>
      </c>
      <c r="J13" s="19"/>
    </row>
    <row r="15" spans="1:10">
      <c r="A15" s="3" t="s">
        <v>229</v>
      </c>
      <c r="B15" s="4" t="s">
        <v>230</v>
      </c>
      <c r="F15" s="3" t="s">
        <v>46</v>
      </c>
      <c r="G15" s="4" t="s">
        <v>47</v>
      </c>
    </row>
    <row r="16" spans="1:10">
      <c r="A16" s="5" t="s">
        <v>181</v>
      </c>
      <c r="B16" s="5" t="s">
        <v>231</v>
      </c>
      <c r="C16" s="5" t="s">
        <v>84</v>
      </c>
      <c r="D16" s="7" t="s">
        <v>232</v>
      </c>
      <c r="F16" s="5" t="s">
        <v>21</v>
      </c>
      <c r="G16" s="5" t="s">
        <v>48</v>
      </c>
      <c r="H16" s="5" t="s">
        <v>49</v>
      </c>
      <c r="I16" s="5" t="s">
        <v>50</v>
      </c>
      <c r="J16" s="5" t="s">
        <v>51</v>
      </c>
    </row>
    <row r="17" spans="1:10">
      <c r="A17" s="5" t="s">
        <v>233</v>
      </c>
      <c r="B17" s="5" t="s">
        <v>234</v>
      </c>
      <c r="C17" s="5">
        <v>540</v>
      </c>
      <c r="D17" s="5" t="str">
        <f>IF(C17&gt;=MEDIAN($C$17:$C$24),"우수","")</f>
        <v>우수</v>
      </c>
      <c r="F17" s="5" t="s">
        <v>52</v>
      </c>
      <c r="G17" s="5" t="s">
        <v>53</v>
      </c>
      <c r="H17" s="5">
        <v>28.45</v>
      </c>
      <c r="I17" s="5">
        <v>37.229999999999997</v>
      </c>
      <c r="J17" s="5">
        <v>65.680000000000007</v>
      </c>
    </row>
    <row r="18" spans="1:10">
      <c r="A18" s="5" t="s">
        <v>235</v>
      </c>
      <c r="B18" s="5" t="s">
        <v>236</v>
      </c>
      <c r="C18" s="5">
        <v>430</v>
      </c>
      <c r="D18" s="13" t="str">
        <f t="shared" ref="D18:D24" si="0">IF(C18&gt;=MEDIAN($C$17:$C$24),"우수","")</f>
        <v>우수</v>
      </c>
      <c r="F18" s="5" t="s">
        <v>54</v>
      </c>
      <c r="G18" s="5" t="s">
        <v>53</v>
      </c>
      <c r="H18" s="5">
        <v>38.79</v>
      </c>
      <c r="I18" s="5">
        <v>40.450000000000003</v>
      </c>
      <c r="J18" s="5">
        <v>79.239999999999995</v>
      </c>
    </row>
    <row r="19" spans="1:10">
      <c r="A19" s="5" t="s">
        <v>237</v>
      </c>
      <c r="B19" s="5" t="s">
        <v>238</v>
      </c>
      <c r="C19" s="5">
        <v>120</v>
      </c>
      <c r="D19" s="13" t="str">
        <f t="shared" si="0"/>
        <v/>
      </c>
      <c r="F19" s="5" t="s">
        <v>55</v>
      </c>
      <c r="G19" s="5" t="s">
        <v>56</v>
      </c>
      <c r="H19" s="5">
        <v>42.45</v>
      </c>
      <c r="I19" s="5">
        <v>28.23</v>
      </c>
      <c r="J19" s="5">
        <v>70.680000000000007</v>
      </c>
    </row>
    <row r="20" spans="1:10">
      <c r="A20" s="5" t="s">
        <v>239</v>
      </c>
      <c r="B20" s="5" t="s">
        <v>240</v>
      </c>
      <c r="C20" s="5">
        <v>500</v>
      </c>
      <c r="D20" s="13" t="str">
        <f t="shared" si="0"/>
        <v>우수</v>
      </c>
      <c r="F20" s="5" t="s">
        <v>57</v>
      </c>
      <c r="G20" s="5" t="s">
        <v>53</v>
      </c>
      <c r="H20" s="5">
        <v>38.450000000000003</v>
      </c>
      <c r="I20" s="5">
        <v>48.53</v>
      </c>
      <c r="J20" s="5">
        <v>86.98</v>
      </c>
    </row>
    <row r="21" spans="1:10">
      <c r="A21" s="5" t="s">
        <v>241</v>
      </c>
      <c r="B21" s="5" t="s">
        <v>238</v>
      </c>
      <c r="C21" s="5">
        <v>120</v>
      </c>
      <c r="D21" s="13" t="str">
        <f t="shared" si="0"/>
        <v/>
      </c>
      <c r="F21" s="5" t="s">
        <v>58</v>
      </c>
      <c r="G21" s="5" t="s">
        <v>53</v>
      </c>
      <c r="H21" s="5">
        <v>38.659999999999997</v>
      </c>
      <c r="I21" s="5">
        <v>39.36</v>
      </c>
      <c r="J21" s="5">
        <v>78.02</v>
      </c>
    </row>
    <row r="22" spans="1:10">
      <c r="A22" s="5" t="s">
        <v>242</v>
      </c>
      <c r="B22" s="5" t="s">
        <v>236</v>
      </c>
      <c r="C22" s="5">
        <v>480</v>
      </c>
      <c r="D22" s="13" t="str">
        <f t="shared" si="0"/>
        <v>우수</v>
      </c>
      <c r="F22" s="5" t="s">
        <v>59</v>
      </c>
      <c r="G22" s="5" t="s">
        <v>56</v>
      </c>
      <c r="H22" s="5">
        <v>40.39</v>
      </c>
      <c r="I22" s="5">
        <v>27.45</v>
      </c>
      <c r="J22" s="5">
        <v>67.84</v>
      </c>
    </row>
    <row r="23" spans="1:10">
      <c r="A23" s="5" t="s">
        <v>243</v>
      </c>
      <c r="B23" s="5" t="s">
        <v>238</v>
      </c>
      <c r="C23" s="5">
        <v>160</v>
      </c>
      <c r="D23" s="13" t="str">
        <f t="shared" si="0"/>
        <v/>
      </c>
      <c r="F23" s="5" t="s">
        <v>60</v>
      </c>
      <c r="G23" s="5" t="s">
        <v>56</v>
      </c>
      <c r="H23" s="5">
        <v>25.62</v>
      </c>
      <c r="I23" s="5">
        <v>32.46</v>
      </c>
      <c r="J23" s="5">
        <v>58.08</v>
      </c>
    </row>
    <row r="24" spans="1:10">
      <c r="A24" s="5" t="s">
        <v>244</v>
      </c>
      <c r="B24" s="5" t="s">
        <v>240</v>
      </c>
      <c r="C24" s="5">
        <v>420</v>
      </c>
      <c r="D24" s="13" t="str">
        <f t="shared" si="0"/>
        <v/>
      </c>
      <c r="F24" s="5" t="s">
        <v>61</v>
      </c>
      <c r="G24" s="5" t="s">
        <v>56</v>
      </c>
      <c r="H24" s="5">
        <v>34.950000000000003</v>
      </c>
      <c r="I24" s="5">
        <v>38.33</v>
      </c>
      <c r="J24" s="5">
        <v>73.28</v>
      </c>
    </row>
    <row r="26" spans="1:10">
      <c r="A26" s="3" t="s">
        <v>63</v>
      </c>
      <c r="B26" s="4" t="s">
        <v>64</v>
      </c>
      <c r="I26" s="16" t="s">
        <v>62</v>
      </c>
      <c r="J26" s="18"/>
    </row>
    <row r="27" spans="1:10">
      <c r="A27" s="5" t="s">
        <v>65</v>
      </c>
      <c r="B27" s="5" t="s">
        <v>48</v>
      </c>
      <c r="C27" s="5" t="s">
        <v>66</v>
      </c>
      <c r="D27" s="7" t="s">
        <v>67</v>
      </c>
      <c r="F27" s="23" t="s">
        <v>68</v>
      </c>
      <c r="G27" s="23"/>
      <c r="I27" s="21">
        <f ca="1">TRUNC(AVERAGEIF(G17:J24,G19,J17:J24),1)</f>
        <v>67.400000000000006</v>
      </c>
      <c r="J27" s="22"/>
    </row>
    <row r="28" spans="1:10">
      <c r="A28" s="5" t="s">
        <v>41</v>
      </c>
      <c r="B28" s="5" t="s">
        <v>53</v>
      </c>
      <c r="C28" s="8">
        <v>42915</v>
      </c>
      <c r="D28" s="5" t="str">
        <f>VLOOKUP(WEEKDAY(C28,2),$F$29:$G$35,2,FALSE)</f>
        <v>목요일</v>
      </c>
      <c r="F28" s="5" t="s">
        <v>70</v>
      </c>
      <c r="G28" s="5" t="s">
        <v>71</v>
      </c>
    </row>
    <row r="29" spans="1:10">
      <c r="A29" s="5" t="s">
        <v>72</v>
      </c>
      <c r="B29" s="5" t="s">
        <v>56</v>
      </c>
      <c r="C29" s="8">
        <v>44151</v>
      </c>
      <c r="D29" s="13" t="str">
        <f t="shared" ref="D29:D34" si="1">VLOOKUP(WEEKDAY(C29,2),$F$29:$G$35,2,FALSE)</f>
        <v>월요일</v>
      </c>
      <c r="F29" s="5">
        <v>1</v>
      </c>
      <c r="G29" s="5" t="s">
        <v>69</v>
      </c>
    </row>
    <row r="30" spans="1:10">
      <c r="A30" s="5" t="s">
        <v>43</v>
      </c>
      <c r="B30" s="5" t="s">
        <v>53</v>
      </c>
      <c r="C30" s="8">
        <v>42462</v>
      </c>
      <c r="D30" s="13" t="str">
        <f t="shared" si="1"/>
        <v>토요일</v>
      </c>
      <c r="F30" s="5">
        <v>2</v>
      </c>
      <c r="G30" s="5" t="s">
        <v>75</v>
      </c>
    </row>
    <row r="31" spans="1:10">
      <c r="A31" s="5" t="s">
        <v>44</v>
      </c>
      <c r="B31" s="5" t="s">
        <v>53</v>
      </c>
      <c r="C31" s="8">
        <v>43812</v>
      </c>
      <c r="D31" s="13" t="str">
        <f t="shared" si="1"/>
        <v>금요일</v>
      </c>
      <c r="F31" s="5">
        <v>3</v>
      </c>
      <c r="G31" s="5" t="s">
        <v>74</v>
      </c>
    </row>
    <row r="32" spans="1:10">
      <c r="A32" s="5" t="s">
        <v>45</v>
      </c>
      <c r="B32" s="5" t="s">
        <v>53</v>
      </c>
      <c r="C32" s="8">
        <v>44838</v>
      </c>
      <c r="D32" s="13" t="str">
        <f t="shared" si="1"/>
        <v>화요일</v>
      </c>
      <c r="F32" s="5">
        <v>4</v>
      </c>
      <c r="G32" s="5" t="s">
        <v>76</v>
      </c>
    </row>
    <row r="33" spans="1:7">
      <c r="A33" s="5" t="s">
        <v>77</v>
      </c>
      <c r="B33" s="5" t="s">
        <v>56</v>
      </c>
      <c r="C33" s="8">
        <v>44049</v>
      </c>
      <c r="D33" s="13" t="str">
        <f t="shared" si="1"/>
        <v>목요일</v>
      </c>
      <c r="F33" s="5">
        <v>5</v>
      </c>
      <c r="G33" s="5" t="s">
        <v>73</v>
      </c>
    </row>
    <row r="34" spans="1:7">
      <c r="A34" s="5" t="s">
        <v>78</v>
      </c>
      <c r="B34" s="5" t="s">
        <v>56</v>
      </c>
      <c r="C34" s="8">
        <v>43187</v>
      </c>
      <c r="D34" s="13" t="str">
        <f t="shared" si="1"/>
        <v>수요일</v>
      </c>
      <c r="F34" s="5">
        <v>6</v>
      </c>
      <c r="G34" s="5" t="s">
        <v>79</v>
      </c>
    </row>
    <row r="35" spans="1:7">
      <c r="A35" s="5" t="s">
        <v>80</v>
      </c>
      <c r="B35" s="5" t="s">
        <v>56</v>
      </c>
      <c r="C35" s="8">
        <v>44248</v>
      </c>
      <c r="D35" s="13" t="str">
        <f>VLOOKUP(WEEKDAY(C35,2),$F$29:$G$35,2,FALSE)</f>
        <v>일요일</v>
      </c>
      <c r="F35" s="5">
        <v>7</v>
      </c>
      <c r="G35" s="5" t="s">
        <v>81</v>
      </c>
    </row>
  </sheetData>
  <mergeCells count="6">
    <mergeCell ref="A13:C13"/>
    <mergeCell ref="I13:J13"/>
    <mergeCell ref="I12:J12"/>
    <mergeCell ref="I27:J27"/>
    <mergeCell ref="I26:J26"/>
    <mergeCell ref="F27:G27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4AA3A-0110-4AF6-A30F-1B611DDC481A}">
  <sheetPr>
    <outlinePr summaryBelow="0"/>
  </sheetPr>
  <dimension ref="B1:F12"/>
  <sheetViews>
    <sheetView showGridLines="0" workbookViewId="0"/>
  </sheetViews>
  <sheetFormatPr defaultRowHeight="16.5" outlineLevelRow="1" outlineLevelCol="1"/>
  <cols>
    <col min="3" max="3" width="15.125" bestFit="1" customWidth="1"/>
    <col min="4" max="6" width="17.25" bestFit="1" customWidth="1" outlineLevel="1"/>
  </cols>
  <sheetData>
    <row r="1" spans="2:6" ht="17.25" thickBot="1"/>
    <row r="2" spans="2:6">
      <c r="B2" s="33" t="s">
        <v>273</v>
      </c>
      <c r="C2" s="34"/>
      <c r="D2" s="40"/>
      <c r="E2" s="40"/>
      <c r="F2" s="40"/>
    </row>
    <row r="3" spans="2:6" collapsed="1">
      <c r="B3" s="32"/>
      <c r="C3" s="32"/>
      <c r="D3" s="41" t="s">
        <v>275</v>
      </c>
      <c r="E3" s="41" t="s">
        <v>270</v>
      </c>
      <c r="F3" s="41" t="s">
        <v>272</v>
      </c>
    </row>
    <row r="4" spans="2:6" ht="27" hidden="1" outlineLevel="1">
      <c r="B4" s="36"/>
      <c r="C4" s="36"/>
      <c r="D4" s="29"/>
      <c r="E4" s="43" t="s">
        <v>271</v>
      </c>
      <c r="F4" s="43" t="s">
        <v>271</v>
      </c>
    </row>
    <row r="5" spans="2:6">
      <c r="B5" s="37" t="s">
        <v>274</v>
      </c>
      <c r="C5" s="38"/>
      <c r="D5" s="35"/>
      <c r="E5" s="35"/>
      <c r="F5" s="35"/>
    </row>
    <row r="6" spans="2:6" outlineLevel="1">
      <c r="B6" s="36"/>
      <c r="C6" s="36" t="s">
        <v>267</v>
      </c>
      <c r="D6" s="29">
        <v>20</v>
      </c>
      <c r="E6" s="42">
        <v>30</v>
      </c>
      <c r="F6" s="42">
        <v>10</v>
      </c>
    </row>
    <row r="7" spans="2:6">
      <c r="B7" s="37" t="s">
        <v>276</v>
      </c>
      <c r="C7" s="38"/>
      <c r="D7" s="35"/>
      <c r="E7" s="35"/>
      <c r="F7" s="35"/>
    </row>
    <row r="8" spans="2:6" outlineLevel="1">
      <c r="B8" s="36"/>
      <c r="C8" s="36" t="s">
        <v>268</v>
      </c>
      <c r="D8" s="30">
        <v>2280</v>
      </c>
      <c r="E8" s="30">
        <v>3420</v>
      </c>
      <c r="F8" s="30">
        <v>1140</v>
      </c>
    </row>
    <row r="9" spans="2:6" ht="17.25" outlineLevel="1" thickBot="1">
      <c r="B9" s="39"/>
      <c r="C9" s="39" t="s">
        <v>269</v>
      </c>
      <c r="D9" s="31">
        <v>32680</v>
      </c>
      <c r="E9" s="31">
        <v>33820</v>
      </c>
      <c r="F9" s="31">
        <v>31540</v>
      </c>
    </row>
    <row r="10" spans="2:6">
      <c r="B10" t="s">
        <v>277</v>
      </c>
    </row>
    <row r="11" spans="2:6">
      <c r="B11" t="s">
        <v>278</v>
      </c>
    </row>
    <row r="12" spans="2:6">
      <c r="B12" t="s">
        <v>279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B1:J22"/>
  <sheetViews>
    <sheetView workbookViewId="0">
      <selection activeCell="J13" sqref="J13"/>
    </sheetView>
  </sheetViews>
  <sheetFormatPr defaultRowHeight="16.5"/>
  <cols>
    <col min="1" max="1" width="3.625" customWidth="1"/>
    <col min="2" max="2" width="10.625" bestFit="1" customWidth="1"/>
    <col min="5" max="5" width="11.625" bestFit="1" customWidth="1"/>
    <col min="7" max="7" width="10.375" bestFit="1" customWidth="1"/>
    <col min="9" max="9" width="10.375" bestFit="1" customWidth="1"/>
  </cols>
  <sheetData>
    <row r="1" spans="2:10" ht="20.25">
      <c r="B1" s="15" t="s">
        <v>146</v>
      </c>
      <c r="C1" s="15"/>
      <c r="D1" s="15"/>
      <c r="E1" s="15"/>
      <c r="F1" s="15"/>
      <c r="G1" s="15"/>
      <c r="H1" s="15"/>
      <c r="I1" s="15"/>
      <c r="J1" s="15"/>
    </row>
    <row r="3" spans="2:10">
      <c r="B3" s="5" t="s">
        <v>147</v>
      </c>
      <c r="C3" s="5" t="s">
        <v>148</v>
      </c>
      <c r="D3" s="5" t="s">
        <v>149</v>
      </c>
      <c r="E3" s="5" t="s">
        <v>150</v>
      </c>
      <c r="F3" s="5" t="s">
        <v>151</v>
      </c>
      <c r="G3" s="5" t="s">
        <v>152</v>
      </c>
      <c r="H3" s="5" t="s">
        <v>153</v>
      </c>
      <c r="I3" s="5" t="s">
        <v>154</v>
      </c>
      <c r="J3" s="5" t="s">
        <v>155</v>
      </c>
    </row>
    <row r="4" spans="2:10">
      <c r="B4" s="5" t="s">
        <v>156</v>
      </c>
      <c r="C4" s="5" t="s">
        <v>157</v>
      </c>
      <c r="D4" s="5" t="s">
        <v>158</v>
      </c>
      <c r="E4" s="6">
        <v>700000</v>
      </c>
      <c r="F4" s="10">
        <f>VLOOKUP(E4,$B$19:$C$22,2,TRUE)</f>
        <v>1E-3</v>
      </c>
      <c r="G4" s="6">
        <f>E4*F4</f>
        <v>700</v>
      </c>
      <c r="H4" s="6">
        <v>10</v>
      </c>
      <c r="I4" s="6">
        <f>H4*$D$15</f>
        <v>200</v>
      </c>
      <c r="J4" s="6">
        <f>G4+I4</f>
        <v>900</v>
      </c>
    </row>
    <row r="5" spans="2:10">
      <c r="B5" s="5" t="s">
        <v>159</v>
      </c>
      <c r="C5" s="5" t="s">
        <v>160</v>
      </c>
      <c r="D5" s="5" t="s">
        <v>161</v>
      </c>
      <c r="E5" s="6">
        <v>1600000</v>
      </c>
      <c r="F5" s="10">
        <f t="shared" ref="F5:F12" si="0">VLOOKUP(E5,$B$19:$C$22,2,TRUE)</f>
        <v>2E-3</v>
      </c>
      <c r="G5" s="6">
        <f t="shared" ref="G5:G12" si="1">E5*F5</f>
        <v>3200</v>
      </c>
      <c r="H5" s="6">
        <v>15</v>
      </c>
      <c r="I5" s="6">
        <f t="shared" ref="I5:I12" si="2">H5*$D$15</f>
        <v>300</v>
      </c>
      <c r="J5" s="6">
        <f t="shared" ref="J5:J12" si="3">G5+I5</f>
        <v>3500</v>
      </c>
    </row>
    <row r="6" spans="2:10">
      <c r="B6" s="5" t="s">
        <v>162</v>
      </c>
      <c r="C6" s="5" t="s">
        <v>163</v>
      </c>
      <c r="D6" s="5" t="s">
        <v>164</v>
      </c>
      <c r="E6" s="6">
        <v>600000</v>
      </c>
      <c r="F6" s="10">
        <f t="shared" si="0"/>
        <v>1E-3</v>
      </c>
      <c r="G6" s="6">
        <f t="shared" si="1"/>
        <v>600</v>
      </c>
      <c r="H6" s="6">
        <v>8</v>
      </c>
      <c r="I6" s="6">
        <f t="shared" si="2"/>
        <v>160</v>
      </c>
      <c r="J6" s="6">
        <f t="shared" si="3"/>
        <v>760</v>
      </c>
    </row>
    <row r="7" spans="2:10">
      <c r="B7" s="5" t="s">
        <v>165</v>
      </c>
      <c r="C7" s="5" t="s">
        <v>166</v>
      </c>
      <c r="D7" s="5" t="s">
        <v>164</v>
      </c>
      <c r="E7" s="6">
        <v>2200000</v>
      </c>
      <c r="F7" s="10">
        <f t="shared" si="0"/>
        <v>2E-3</v>
      </c>
      <c r="G7" s="6">
        <f t="shared" si="1"/>
        <v>4400</v>
      </c>
      <c r="H7" s="6">
        <v>25</v>
      </c>
      <c r="I7" s="6">
        <f t="shared" si="2"/>
        <v>500</v>
      </c>
      <c r="J7" s="6">
        <f t="shared" si="3"/>
        <v>4900</v>
      </c>
    </row>
    <row r="8" spans="2:10">
      <c r="B8" s="5" t="s">
        <v>167</v>
      </c>
      <c r="C8" s="5" t="s">
        <v>168</v>
      </c>
      <c r="D8" s="5" t="s">
        <v>161</v>
      </c>
      <c r="E8" s="6">
        <v>500000</v>
      </c>
      <c r="F8" s="10">
        <f t="shared" si="0"/>
        <v>1E-3</v>
      </c>
      <c r="G8" s="6">
        <f t="shared" si="1"/>
        <v>500</v>
      </c>
      <c r="H8" s="6">
        <v>3</v>
      </c>
      <c r="I8" s="6">
        <f t="shared" si="2"/>
        <v>60</v>
      </c>
      <c r="J8" s="6">
        <f t="shared" si="3"/>
        <v>560</v>
      </c>
    </row>
    <row r="9" spans="2:10">
      <c r="B9" s="5" t="s">
        <v>169</v>
      </c>
      <c r="C9" s="5" t="s">
        <v>170</v>
      </c>
      <c r="D9" s="5" t="s">
        <v>161</v>
      </c>
      <c r="E9" s="6">
        <v>2800000</v>
      </c>
      <c r="F9" s="10">
        <f t="shared" si="0"/>
        <v>3.0000000000000001E-3</v>
      </c>
      <c r="G9" s="6">
        <f t="shared" si="1"/>
        <v>8400</v>
      </c>
      <c r="H9" s="6">
        <v>9</v>
      </c>
      <c r="I9" s="6">
        <f t="shared" si="2"/>
        <v>180</v>
      </c>
      <c r="J9" s="6">
        <f t="shared" si="3"/>
        <v>8580</v>
      </c>
    </row>
    <row r="10" spans="2:10">
      <c r="B10" s="5" t="s">
        <v>171</v>
      </c>
      <c r="C10" s="5" t="s">
        <v>172</v>
      </c>
      <c r="D10" s="5" t="s">
        <v>158</v>
      </c>
      <c r="E10" s="6">
        <v>300000</v>
      </c>
      <c r="F10" s="10">
        <f t="shared" si="0"/>
        <v>0</v>
      </c>
      <c r="G10" s="6">
        <f t="shared" si="1"/>
        <v>0</v>
      </c>
      <c r="H10" s="6">
        <v>7</v>
      </c>
      <c r="I10" s="6">
        <f t="shared" si="2"/>
        <v>140</v>
      </c>
      <c r="J10" s="6">
        <f t="shared" si="3"/>
        <v>140</v>
      </c>
    </row>
    <row r="11" spans="2:10">
      <c r="B11" s="5" t="s">
        <v>173</v>
      </c>
      <c r="C11" s="5" t="s">
        <v>174</v>
      </c>
      <c r="D11" s="5" t="s">
        <v>158</v>
      </c>
      <c r="E11" s="6">
        <v>3200000</v>
      </c>
      <c r="F11" s="10">
        <f t="shared" si="0"/>
        <v>3.0000000000000001E-3</v>
      </c>
      <c r="G11" s="6">
        <f t="shared" si="1"/>
        <v>9600</v>
      </c>
      <c r="H11" s="6">
        <v>24</v>
      </c>
      <c r="I11" s="6">
        <f t="shared" si="2"/>
        <v>480</v>
      </c>
      <c r="J11" s="6">
        <f t="shared" si="3"/>
        <v>10080</v>
      </c>
    </row>
    <row r="12" spans="2:10">
      <c r="B12" s="5" t="s">
        <v>175</v>
      </c>
      <c r="C12" s="5" t="s">
        <v>176</v>
      </c>
      <c r="D12" s="5" t="s">
        <v>161</v>
      </c>
      <c r="E12" s="6">
        <v>1500000</v>
      </c>
      <c r="F12" s="10">
        <f t="shared" si="0"/>
        <v>2E-3</v>
      </c>
      <c r="G12" s="6">
        <f t="shared" si="1"/>
        <v>3000</v>
      </c>
      <c r="H12" s="6">
        <v>13</v>
      </c>
      <c r="I12" s="6">
        <f t="shared" si="2"/>
        <v>260</v>
      </c>
      <c r="J12" s="6">
        <f t="shared" si="3"/>
        <v>3260</v>
      </c>
    </row>
    <row r="13" spans="2:10">
      <c r="B13" s="19" t="s">
        <v>177</v>
      </c>
      <c r="C13" s="19"/>
      <c r="D13" s="19"/>
      <c r="E13" s="11">
        <f>SUM(E4:E12)</f>
        <v>13400000</v>
      </c>
      <c r="F13" s="10">
        <f>SUM(F4:F12)</f>
        <v>1.5000000000000001E-2</v>
      </c>
      <c r="G13" s="11">
        <f t="shared" ref="G13:J13" si="4">SUM(G4:G12)</f>
        <v>30400</v>
      </c>
      <c r="H13" s="11">
        <f t="shared" si="4"/>
        <v>114</v>
      </c>
      <c r="I13" s="11">
        <f t="shared" si="4"/>
        <v>2280</v>
      </c>
      <c r="J13" s="11">
        <f t="shared" si="4"/>
        <v>32680</v>
      </c>
    </row>
    <row r="15" spans="2:10">
      <c r="B15" s="19" t="s">
        <v>178</v>
      </c>
      <c r="C15" s="19"/>
      <c r="D15" s="5">
        <v>20</v>
      </c>
    </row>
    <row r="17" spans="2:3">
      <c r="B17" s="14" t="s">
        <v>179</v>
      </c>
      <c r="C17" s="14"/>
    </row>
    <row r="18" spans="2:3">
      <c r="B18" s="5" t="s">
        <v>150</v>
      </c>
      <c r="C18" s="5" t="s">
        <v>151</v>
      </c>
    </row>
    <row r="19" spans="2:3">
      <c r="B19" s="6">
        <v>1</v>
      </c>
      <c r="C19" s="10">
        <v>0</v>
      </c>
    </row>
    <row r="20" spans="2:3">
      <c r="B20" s="6">
        <v>500000</v>
      </c>
      <c r="C20" s="10">
        <v>1E-3</v>
      </c>
    </row>
    <row r="21" spans="2:3">
      <c r="B21" s="6">
        <v>1000000</v>
      </c>
      <c r="C21" s="10">
        <v>2E-3</v>
      </c>
    </row>
    <row r="22" spans="2:3">
      <c r="B22" s="6">
        <v>2500000</v>
      </c>
      <c r="C22" s="10">
        <v>3.0000000000000001E-3</v>
      </c>
    </row>
  </sheetData>
  <scenarios current="0" sqref="I13:J13">
    <scenario name="거래빈도승수증가" locked="1" count="1" user="김현수" comment="만든 사람 김현수 날짜 2025-03-31">
      <inputCells r="D15" val="30"/>
    </scenario>
    <scenario name="거래빈도승수감소" locked="1" count="1" user="김현수" comment="만든 사람 김현수 날짜 2025-03-31">
      <inputCells r="D15" val="10"/>
    </scenario>
  </scenarios>
  <mergeCells count="4">
    <mergeCell ref="B1:J1"/>
    <mergeCell ref="B13:D13"/>
    <mergeCell ref="B15:C15"/>
    <mergeCell ref="B17:C17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B1:H12"/>
  <sheetViews>
    <sheetView workbookViewId="0">
      <selection activeCell="G8" sqref="G8"/>
    </sheetView>
  </sheetViews>
  <sheetFormatPr defaultRowHeight="16.5"/>
  <cols>
    <col min="1" max="1" width="3.625" customWidth="1"/>
  </cols>
  <sheetData>
    <row r="1" spans="2:8" ht="20.25">
      <c r="B1" s="15" t="s">
        <v>180</v>
      </c>
      <c r="C1" s="15"/>
      <c r="D1" s="15"/>
      <c r="E1" s="15"/>
      <c r="F1" s="15"/>
      <c r="G1" s="15"/>
      <c r="H1" s="15"/>
    </row>
    <row r="3" spans="2:8">
      <c r="B3" s="5" t="s">
        <v>181</v>
      </c>
      <c r="C3" s="5" t="s">
        <v>182</v>
      </c>
      <c r="D3" s="5" t="s">
        <v>245</v>
      </c>
      <c r="E3" s="5" t="s">
        <v>183</v>
      </c>
      <c r="F3" s="5" t="s">
        <v>184</v>
      </c>
      <c r="G3" s="5" t="s">
        <v>185</v>
      </c>
      <c r="H3" s="5" t="s">
        <v>23</v>
      </c>
    </row>
    <row r="4" spans="2:8">
      <c r="B4" s="5" t="s">
        <v>186</v>
      </c>
      <c r="C4" s="5" t="s">
        <v>187</v>
      </c>
      <c r="D4" s="12">
        <v>1</v>
      </c>
      <c r="E4" s="12">
        <f>100-(D4*2)</f>
        <v>98</v>
      </c>
      <c r="F4" s="12">
        <v>90</v>
      </c>
      <c r="G4" s="12">
        <v>88</v>
      </c>
      <c r="H4" s="12">
        <f>SUM(E4:G4)/3</f>
        <v>92</v>
      </c>
    </row>
    <row r="5" spans="2:8">
      <c r="B5" s="5" t="s">
        <v>188</v>
      </c>
      <c r="C5" s="5" t="s">
        <v>189</v>
      </c>
      <c r="D5" s="12">
        <v>3</v>
      </c>
      <c r="E5" s="12">
        <f t="shared" ref="E5:E11" si="0">100-(D5*2)</f>
        <v>94</v>
      </c>
      <c r="F5" s="12">
        <v>100</v>
      </c>
      <c r="G5" s="12">
        <v>90</v>
      </c>
      <c r="H5" s="12">
        <f t="shared" ref="H5:H11" si="1">SUM(E5:G5)/3</f>
        <v>94.666666666666671</v>
      </c>
    </row>
    <row r="6" spans="2:8">
      <c r="B6" s="5" t="s">
        <v>190</v>
      </c>
      <c r="C6" s="5" t="s">
        <v>191</v>
      </c>
      <c r="D6" s="12">
        <v>2</v>
      </c>
      <c r="E6" s="12">
        <f t="shared" si="0"/>
        <v>96</v>
      </c>
      <c r="F6" s="12">
        <v>87</v>
      </c>
      <c r="G6" s="12">
        <v>95</v>
      </c>
      <c r="H6" s="12">
        <f t="shared" si="1"/>
        <v>92.666666666666671</v>
      </c>
    </row>
    <row r="7" spans="2:8">
      <c r="B7" s="5" t="s">
        <v>192</v>
      </c>
      <c r="C7" s="5" t="s">
        <v>189</v>
      </c>
      <c r="D7" s="12">
        <v>8</v>
      </c>
      <c r="E7" s="12">
        <f t="shared" si="0"/>
        <v>84</v>
      </c>
      <c r="F7" s="12">
        <v>78</v>
      </c>
      <c r="G7" s="12">
        <v>80</v>
      </c>
      <c r="H7" s="12">
        <f t="shared" si="1"/>
        <v>80.666666666666671</v>
      </c>
    </row>
    <row r="8" spans="2:8">
      <c r="B8" s="5" t="s">
        <v>193</v>
      </c>
      <c r="C8" s="5" t="s">
        <v>187</v>
      </c>
      <c r="D8" s="12">
        <v>5</v>
      </c>
      <c r="E8" s="12">
        <f t="shared" si="0"/>
        <v>90</v>
      </c>
      <c r="F8" s="12">
        <v>46</v>
      </c>
      <c r="G8" s="12">
        <v>94</v>
      </c>
      <c r="H8" s="12">
        <f t="shared" si="1"/>
        <v>76.666666666666671</v>
      </c>
    </row>
    <row r="9" spans="2:8">
      <c r="B9" s="5" t="s">
        <v>194</v>
      </c>
      <c r="C9" s="5" t="s">
        <v>191</v>
      </c>
      <c r="D9" s="12">
        <v>6</v>
      </c>
      <c r="E9" s="12">
        <f t="shared" si="0"/>
        <v>88</v>
      </c>
      <c r="F9" s="12">
        <v>66</v>
      </c>
      <c r="G9" s="12">
        <v>90</v>
      </c>
      <c r="H9" s="12">
        <f t="shared" si="1"/>
        <v>81.333333333333329</v>
      </c>
    </row>
    <row r="10" spans="2:8">
      <c r="B10" s="5" t="s">
        <v>195</v>
      </c>
      <c r="C10" s="5" t="s">
        <v>187</v>
      </c>
      <c r="D10" s="12">
        <v>4</v>
      </c>
      <c r="E10" s="12">
        <f t="shared" si="0"/>
        <v>92</v>
      </c>
      <c r="F10" s="12">
        <v>89</v>
      </c>
      <c r="G10" s="12">
        <v>88</v>
      </c>
      <c r="H10" s="12">
        <f t="shared" si="1"/>
        <v>89.666666666666671</v>
      </c>
    </row>
    <row r="11" spans="2:8">
      <c r="B11" s="5" t="s">
        <v>196</v>
      </c>
      <c r="C11" s="5" t="s">
        <v>191</v>
      </c>
      <c r="D11" s="12">
        <v>2</v>
      </c>
      <c r="E11" s="12">
        <f t="shared" si="0"/>
        <v>96</v>
      </c>
      <c r="F11" s="12">
        <v>90</v>
      </c>
      <c r="G11" s="12">
        <v>95</v>
      </c>
      <c r="H11" s="12">
        <f t="shared" si="1"/>
        <v>93.666666666666671</v>
      </c>
    </row>
    <row r="12" spans="2:8">
      <c r="B12" s="21" t="s">
        <v>198</v>
      </c>
      <c r="C12" s="22"/>
      <c r="D12" s="12">
        <f>AVERAGE(D4:D11)</f>
        <v>3.875</v>
      </c>
      <c r="E12" s="12">
        <f t="shared" ref="E12:H12" si="2">AVERAGE(E4:E11)</f>
        <v>92.25</v>
      </c>
      <c r="F12" s="12">
        <f t="shared" si="2"/>
        <v>80.75</v>
      </c>
      <c r="G12" s="12">
        <f t="shared" si="2"/>
        <v>90</v>
      </c>
      <c r="H12" s="12">
        <f t="shared" si="2"/>
        <v>87.666666666666671</v>
      </c>
    </row>
  </sheetData>
  <mergeCells count="2">
    <mergeCell ref="B1:H1"/>
    <mergeCell ref="B12:C1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B1:O10"/>
  <sheetViews>
    <sheetView workbookViewId="0">
      <selection activeCell="L14" sqref="L14"/>
    </sheetView>
  </sheetViews>
  <sheetFormatPr defaultRowHeight="16.5"/>
  <cols>
    <col min="1" max="1" width="3.625" customWidth="1"/>
    <col min="3" max="14" width="5.625" customWidth="1"/>
    <col min="15" max="15" width="7.625" customWidth="1"/>
  </cols>
  <sheetData>
    <row r="1" spans="2:15" ht="20.25">
      <c r="B1" s="15" t="s">
        <v>199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3" spans="2:15">
      <c r="B3" s="44" t="s">
        <v>200</v>
      </c>
      <c r="C3" s="45" t="s">
        <v>201</v>
      </c>
      <c r="D3" s="45" t="s">
        <v>202</v>
      </c>
      <c r="E3" s="45" t="s">
        <v>203</v>
      </c>
      <c r="F3" s="45" t="s">
        <v>204</v>
      </c>
      <c r="G3" s="45" t="s">
        <v>205</v>
      </c>
      <c r="H3" s="45" t="s">
        <v>206</v>
      </c>
      <c r="I3" s="45" t="s">
        <v>207</v>
      </c>
      <c r="J3" s="45" t="s">
        <v>208</v>
      </c>
      <c r="K3" s="45" t="s">
        <v>209</v>
      </c>
      <c r="L3" s="45" t="s">
        <v>210</v>
      </c>
      <c r="M3" s="45" t="s">
        <v>211</v>
      </c>
      <c r="N3" s="45" t="s">
        <v>212</v>
      </c>
      <c r="O3" s="45" t="s">
        <v>101</v>
      </c>
    </row>
    <row r="4" spans="2:15">
      <c r="B4" s="5" t="s">
        <v>213</v>
      </c>
      <c r="C4" s="5">
        <v>86</v>
      </c>
      <c r="D4" s="5">
        <v>54</v>
      </c>
      <c r="E4" s="5">
        <v>95</v>
      </c>
      <c r="F4" s="5">
        <v>76</v>
      </c>
      <c r="G4" s="5">
        <v>84</v>
      </c>
      <c r="H4" s="5">
        <v>69</v>
      </c>
      <c r="I4" s="5">
        <v>64</v>
      </c>
      <c r="J4" s="5">
        <v>83</v>
      </c>
      <c r="K4" s="5">
        <v>69</v>
      </c>
      <c r="L4" s="5">
        <v>85</v>
      </c>
      <c r="M4" s="5">
        <v>84</v>
      </c>
      <c r="N4" s="5">
        <v>75</v>
      </c>
      <c r="O4" s="5">
        <f>SUM(C4:N4)</f>
        <v>924</v>
      </c>
    </row>
    <row r="5" spans="2:15">
      <c r="B5" s="5" t="s">
        <v>214</v>
      </c>
      <c r="C5" s="5">
        <v>49</v>
      </c>
      <c r="D5" s="5">
        <v>47</v>
      </c>
      <c r="E5" s="5">
        <v>59</v>
      </c>
      <c r="F5" s="5">
        <v>68</v>
      </c>
      <c r="G5" s="5">
        <v>57</v>
      </c>
      <c r="H5" s="5">
        <v>55</v>
      </c>
      <c r="I5" s="5">
        <v>69</v>
      </c>
      <c r="J5" s="5">
        <v>84</v>
      </c>
      <c r="K5" s="5">
        <v>45</v>
      </c>
      <c r="L5" s="5">
        <v>68</v>
      </c>
      <c r="M5" s="5">
        <v>57</v>
      </c>
      <c r="N5" s="5">
        <v>66</v>
      </c>
      <c r="O5" s="13">
        <f t="shared" ref="O5:O10" si="0">SUM(C5:N5)</f>
        <v>724</v>
      </c>
    </row>
    <row r="6" spans="2:15">
      <c r="B6" s="5" t="s">
        <v>215</v>
      </c>
      <c r="C6" s="5">
        <v>86</v>
      </c>
      <c r="D6" s="5">
        <v>84</v>
      </c>
      <c r="E6" s="5">
        <v>92</v>
      </c>
      <c r="F6" s="5">
        <v>85</v>
      </c>
      <c r="G6" s="5">
        <v>76</v>
      </c>
      <c r="H6" s="5">
        <v>81</v>
      </c>
      <c r="I6" s="5">
        <v>80</v>
      </c>
      <c r="J6" s="5">
        <v>85</v>
      </c>
      <c r="K6" s="5">
        <v>76</v>
      </c>
      <c r="L6" s="5">
        <v>68</v>
      </c>
      <c r="M6" s="5">
        <v>78</v>
      </c>
      <c r="N6" s="5">
        <v>80</v>
      </c>
      <c r="O6" s="13">
        <f t="shared" si="0"/>
        <v>971</v>
      </c>
    </row>
    <row r="7" spans="2:15">
      <c r="B7" s="5" t="s">
        <v>216</v>
      </c>
      <c r="C7" s="5">
        <v>57</v>
      </c>
      <c r="D7" s="5">
        <v>60</v>
      </c>
      <c r="E7" s="5">
        <v>61</v>
      </c>
      <c r="F7" s="5">
        <v>57</v>
      </c>
      <c r="G7" s="5">
        <v>55</v>
      </c>
      <c r="H7" s="5">
        <v>48</v>
      </c>
      <c r="I7" s="5">
        <v>62</v>
      </c>
      <c r="J7" s="5">
        <v>71</v>
      </c>
      <c r="K7" s="5">
        <v>53</v>
      </c>
      <c r="L7" s="5">
        <v>56</v>
      </c>
      <c r="M7" s="5">
        <v>61</v>
      </c>
      <c r="N7" s="5">
        <v>67</v>
      </c>
      <c r="O7" s="13">
        <f t="shared" si="0"/>
        <v>708</v>
      </c>
    </row>
    <row r="8" spans="2:15">
      <c r="B8" s="5" t="s">
        <v>217</v>
      </c>
      <c r="C8" s="5">
        <v>65</v>
      </c>
      <c r="D8" s="5">
        <v>57</v>
      </c>
      <c r="E8" s="5">
        <v>58</v>
      </c>
      <c r="F8" s="5">
        <v>68</v>
      </c>
      <c r="G8" s="5">
        <v>66</v>
      </c>
      <c r="H8" s="5">
        <v>62</v>
      </c>
      <c r="I8" s="5">
        <v>71</v>
      </c>
      <c r="J8" s="5">
        <v>58</v>
      </c>
      <c r="K8" s="5">
        <v>54</v>
      </c>
      <c r="L8" s="5">
        <v>55</v>
      </c>
      <c r="M8" s="5">
        <v>63</v>
      </c>
      <c r="N8" s="5">
        <v>52</v>
      </c>
      <c r="O8" s="13">
        <f t="shared" si="0"/>
        <v>729</v>
      </c>
    </row>
    <row r="9" spans="2:15">
      <c r="B9" s="5" t="s">
        <v>218</v>
      </c>
      <c r="C9" s="5">
        <v>81</v>
      </c>
      <c r="D9" s="5">
        <v>79</v>
      </c>
      <c r="E9" s="5">
        <v>86</v>
      </c>
      <c r="F9" s="5">
        <v>91</v>
      </c>
      <c r="G9" s="5">
        <v>82</v>
      </c>
      <c r="H9" s="5">
        <v>86</v>
      </c>
      <c r="I9" s="5">
        <v>82</v>
      </c>
      <c r="J9" s="5">
        <v>83</v>
      </c>
      <c r="K9" s="5">
        <v>74</v>
      </c>
      <c r="L9" s="5">
        <v>79</v>
      </c>
      <c r="M9" s="5">
        <v>81</v>
      </c>
      <c r="N9" s="5">
        <v>75</v>
      </c>
      <c r="O9" s="13">
        <f t="shared" si="0"/>
        <v>979</v>
      </c>
    </row>
    <row r="10" spans="2:15">
      <c r="B10" s="5" t="s">
        <v>219</v>
      </c>
      <c r="C10" s="5">
        <v>47</v>
      </c>
      <c r="D10" s="5">
        <v>56</v>
      </c>
      <c r="E10" s="5">
        <v>48</v>
      </c>
      <c r="F10" s="5">
        <v>71</v>
      </c>
      <c r="G10" s="5">
        <v>65</v>
      </c>
      <c r="H10" s="5">
        <v>55</v>
      </c>
      <c r="I10" s="5">
        <v>48</v>
      </c>
      <c r="J10" s="5">
        <v>56</v>
      </c>
      <c r="K10" s="5">
        <v>52</v>
      </c>
      <c r="L10" s="5">
        <v>53</v>
      </c>
      <c r="M10" s="5">
        <v>49</v>
      </c>
      <c r="N10" s="5">
        <v>62</v>
      </c>
      <c r="O10" s="13">
        <f t="shared" si="0"/>
        <v>662</v>
      </c>
    </row>
  </sheetData>
  <mergeCells count="1">
    <mergeCell ref="B1:O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Button 1">
              <controlPr defaultSize="0" print="0" autoFill="0" autoPict="0" macro="[0]!합계">
                <anchor moveWithCells="1" siz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B1:F8"/>
  <sheetViews>
    <sheetView workbookViewId="0">
      <selection activeCell="G33" sqref="G33"/>
    </sheetView>
  </sheetViews>
  <sheetFormatPr defaultRowHeight="16.5"/>
  <cols>
    <col min="1" max="1" width="3.625" customWidth="1"/>
  </cols>
  <sheetData>
    <row r="1" spans="2:6" ht="20.25">
      <c r="B1" s="15" t="s">
        <v>220</v>
      </c>
      <c r="C1" s="15"/>
      <c r="D1" s="15"/>
      <c r="E1" s="15"/>
      <c r="F1" s="15"/>
    </row>
    <row r="3" spans="2:6">
      <c r="B3" s="5" t="s">
        <v>181</v>
      </c>
      <c r="C3" s="5" t="s">
        <v>4</v>
      </c>
      <c r="D3" s="5" t="s">
        <v>221</v>
      </c>
      <c r="E3" s="5" t="s">
        <v>222</v>
      </c>
      <c r="F3" s="5" t="s">
        <v>197</v>
      </c>
    </row>
    <row r="4" spans="2:6">
      <c r="B4" s="5" t="s">
        <v>223</v>
      </c>
      <c r="C4" s="5" t="s">
        <v>224</v>
      </c>
      <c r="D4" s="5">
        <v>82</v>
      </c>
      <c r="E4" s="5">
        <v>70</v>
      </c>
      <c r="F4" s="5">
        <v>76</v>
      </c>
    </row>
    <row r="5" spans="2:6">
      <c r="B5" s="5" t="s">
        <v>225</v>
      </c>
      <c r="C5" s="5" t="s">
        <v>224</v>
      </c>
      <c r="D5" s="5">
        <v>98</v>
      </c>
      <c r="E5" s="5">
        <v>80</v>
      </c>
      <c r="F5" s="5">
        <v>89</v>
      </c>
    </row>
    <row r="6" spans="2:6">
      <c r="B6" s="5" t="s">
        <v>226</v>
      </c>
      <c r="C6" s="5" t="s">
        <v>7</v>
      </c>
      <c r="D6" s="5">
        <v>68</v>
      </c>
      <c r="E6" s="5">
        <v>74</v>
      </c>
      <c r="F6" s="5">
        <v>71</v>
      </c>
    </row>
    <row r="7" spans="2:6">
      <c r="B7" s="5" t="s">
        <v>227</v>
      </c>
      <c r="C7" s="5" t="s">
        <v>224</v>
      </c>
      <c r="D7" s="5">
        <v>58</v>
      </c>
      <c r="E7" s="5">
        <v>64</v>
      </c>
      <c r="F7" s="5">
        <v>61</v>
      </c>
    </row>
    <row r="8" spans="2:6">
      <c r="B8" s="5" t="s">
        <v>228</v>
      </c>
      <c r="C8" s="5" t="s">
        <v>7</v>
      </c>
      <c r="D8" s="5">
        <v>78</v>
      </c>
      <c r="E8" s="5">
        <v>82</v>
      </c>
      <c r="F8" s="5">
        <v>80</v>
      </c>
    </row>
  </sheetData>
  <mergeCells count="1">
    <mergeCell ref="B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3</vt:i4>
      </vt:variant>
    </vt:vector>
  </HeadingPairs>
  <TitlesOfParts>
    <vt:vector size="12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거래빈도승수</vt:lpstr>
      <vt:lpstr>빈도포인트합계</vt:lpstr>
      <vt:lpstr>총포인트합계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김현수</cp:lastModifiedBy>
  <dcterms:created xsi:type="dcterms:W3CDTF">2023-04-27T08:01:32Z</dcterms:created>
  <dcterms:modified xsi:type="dcterms:W3CDTF">2025-03-31T07:14:09Z</dcterms:modified>
</cp:coreProperties>
</file>