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gh0\OneDrive\Desktop\취미\2025_기본서_컴활2급실기_학습자료_241127 update\03 기본모의고사\"/>
    </mc:Choice>
  </mc:AlternateContent>
  <xr:revisionPtr revIDLastSave="0" documentId="13_ncr:1_{52054733-E0D2-42CD-AAB9-260492C70C97}" xr6:coauthVersionLast="47" xr6:coauthVersionMax="47" xr10:uidLastSave="{00000000-0000-0000-0000-000000000000}"/>
  <bookViews>
    <workbookView xWindow="-120" yWindow="-120" windowWidth="29040" windowHeight="15720" tabRatio="741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3" hidden="1">'기본작업-4'!$B$3:$J$12</definedName>
    <definedName name="_xlnm.Criteria" localSheetId="3">'기본작업-4'!$H$16:$I$17</definedName>
    <definedName name="_xlnm.Extract" localSheetId="3">'기본작업-4'!$B$21:$J$21</definedName>
    <definedName name="평가">'기본작업-2'!$I$6:$I$13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28" i="4"/>
  <c r="I18" i="4"/>
  <c r="I19" i="4"/>
  <c r="I20" i="4"/>
  <c r="I21" i="4"/>
  <c r="I22" i="4"/>
  <c r="I23" i="4"/>
  <c r="I24" i="4"/>
  <c r="I17" i="4"/>
  <c r="D18" i="4"/>
  <c r="D19" i="4"/>
  <c r="D20" i="4"/>
  <c r="D21" i="4"/>
  <c r="D22" i="4"/>
  <c r="D23" i="4"/>
  <c r="D24" i="4"/>
  <c r="D17" i="4"/>
  <c r="I12" i="4"/>
  <c r="D12" i="4"/>
  <c r="I5" i="7"/>
  <c r="I6" i="7"/>
  <c r="I7" i="7"/>
  <c r="I8" i="7"/>
  <c r="I9" i="7"/>
  <c r="I10" i="7"/>
  <c r="I11" i="7"/>
  <c r="I12" i="7"/>
  <c r="I4" i="7"/>
  <c r="B6" i="10"/>
  <c r="H20" i="5"/>
  <c r="H18" i="5"/>
  <c r="H14" i="5"/>
  <c r="H12" i="5"/>
  <c r="H8" i="5"/>
  <c r="H6" i="5"/>
  <c r="H22" i="5" s="1"/>
  <c r="G21" i="5"/>
  <c r="F21" i="5"/>
  <c r="G15" i="5"/>
  <c r="F15" i="5"/>
  <c r="G9" i="5"/>
  <c r="G23" i="5" s="1"/>
  <c r="F9" i="5"/>
  <c r="F23" i="5" l="1"/>
  <c r="H12" i="11"/>
  <c r="I12" i="11" s="1"/>
  <c r="J12" i="11" s="1"/>
  <c r="H11" i="11"/>
  <c r="I11" i="11" s="1"/>
  <c r="J11" i="11" s="1"/>
  <c r="H10" i="11"/>
  <c r="I10" i="11" s="1"/>
  <c r="J10" i="11" s="1"/>
  <c r="H9" i="11"/>
  <c r="I9" i="11" s="1"/>
  <c r="J9" i="11" s="1"/>
  <c r="H8" i="11"/>
  <c r="I8" i="11" s="1"/>
  <c r="J8" i="11" s="1"/>
  <c r="H7" i="11"/>
  <c r="I7" i="11" s="1"/>
  <c r="J7" i="11" s="1"/>
  <c r="H6" i="11"/>
  <c r="I6" i="11" s="1"/>
  <c r="J6" i="11" s="1"/>
  <c r="H5" i="11"/>
  <c r="I5" i="11" s="1"/>
  <c r="J5" i="11" s="1"/>
  <c r="H4" i="11"/>
  <c r="I4" i="11" s="1"/>
  <c r="J4" i="11" s="1"/>
  <c r="G5" i="6"/>
  <c r="G6" i="6"/>
  <c r="G7" i="6"/>
  <c r="G8" i="6"/>
  <c r="G9" i="6"/>
  <c r="G10" i="6"/>
  <c r="G11" i="6"/>
  <c r="G12" i="6"/>
  <c r="G4" i="6"/>
  <c r="E5" i="6"/>
  <c r="E6" i="6"/>
  <c r="E7" i="6"/>
  <c r="E8" i="6"/>
  <c r="E9" i="6"/>
  <c r="E10" i="6"/>
  <c r="E11" i="6"/>
  <c r="E12" i="6"/>
  <c r="E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황인석</author>
  </authors>
  <commentList>
    <comment ref="H10" authorId="0" shapeId="0" xr:uid="{2881341E-8B8D-44CA-96AF-59B718024ECB}">
      <text>
        <r>
          <rPr>
            <b/>
            <sz val="9"/>
            <color indexed="81"/>
            <rFont val="돋움"/>
            <family val="3"/>
            <charset val="129"/>
          </rPr>
          <t>최대판매실적</t>
        </r>
      </text>
    </comment>
  </commentList>
</comments>
</file>

<file path=xl/sharedStrings.xml><?xml version="1.0" encoding="utf-8"?>
<sst xmlns="http://schemas.openxmlformats.org/spreadsheetml/2006/main" count="438" uniqueCount="324">
  <si>
    <t>직위</t>
  </si>
  <si>
    <t>과장</t>
  </si>
  <si>
    <t>대리</t>
  </si>
  <si>
    <t>사원</t>
  </si>
  <si>
    <t>정심회 회원 연락처</t>
    <phoneticPr fontId="1" type="noConversion"/>
  </si>
  <si>
    <t>성명</t>
  </si>
  <si>
    <t>상반기</t>
  </si>
  <si>
    <t>하반기</t>
  </si>
  <si>
    <t>부산</t>
  </si>
  <si>
    <t>[표2]</t>
  </si>
  <si>
    <t>사원별 실적표</t>
  </si>
  <si>
    <t>사원명</t>
  </si>
  <si>
    <t>전반기</t>
  </si>
  <si>
    <t>후반기</t>
  </si>
  <si>
    <t>한국민</t>
  </si>
  <si>
    <t>조윤아</t>
  </si>
  <si>
    <t>이희선</t>
  </si>
  <si>
    <t>김지영</t>
  </si>
  <si>
    <t>김석준</t>
  </si>
  <si>
    <t>김예소</t>
  </si>
  <si>
    <t>권성철</t>
  </si>
  <si>
    <t>안덕성</t>
  </si>
  <si>
    <t>오연주</t>
  </si>
  <si>
    <t>실적 우수 사원 수</t>
  </si>
  <si>
    <t>[표3]</t>
  </si>
  <si>
    <t>3월 출장자 현황</t>
  </si>
  <si>
    <t>지역번호</t>
  </si>
  <si>
    <t>기간</t>
  </si>
  <si>
    <t>출장지역</t>
  </si>
  <si>
    <t>사인종</t>
  </si>
  <si>
    <t>하비자</t>
  </si>
  <si>
    <t>제주</t>
  </si>
  <si>
    <t>강화문</t>
  </si>
  <si>
    <t>김혜자</t>
  </si>
  <si>
    <t>김선미</t>
  </si>
  <si>
    <t>김종구</t>
  </si>
  <si>
    <t>최불암</t>
  </si>
  <si>
    <t>고수돌</t>
  </si>
  <si>
    <t>[표4]</t>
  </si>
  <si>
    <t>가전 제품 판매현황</t>
  </si>
  <si>
    <t>판매일</t>
  </si>
  <si>
    <t>판매량</t>
  </si>
  <si>
    <t>반품량</t>
  </si>
  <si>
    <t>판매현황</t>
  </si>
  <si>
    <t>03월10일</t>
  </si>
  <si>
    <t>03월11일</t>
  </si>
  <si>
    <t>03월12일</t>
  </si>
  <si>
    <t>03월13일</t>
  </si>
  <si>
    <t>03월14일</t>
  </si>
  <si>
    <t>03월15일</t>
  </si>
  <si>
    <t>03월16일</t>
  </si>
  <si>
    <t>03월17일</t>
  </si>
  <si>
    <t xml:space="preserve">[표5] </t>
  </si>
  <si>
    <t>제품수출현황</t>
  </si>
  <si>
    <t>제품코드</t>
  </si>
  <si>
    <t>수출총액</t>
  </si>
  <si>
    <t>환전총액</t>
  </si>
  <si>
    <t>AUD-9-TS</t>
  </si>
  <si>
    <t>USD-3-RF</t>
  </si>
  <si>
    <t>USD-5-HT</t>
  </si>
  <si>
    <t>GBP-4-SE</t>
  </si>
  <si>
    <t>AUD-7-KN</t>
  </si>
  <si>
    <t>GBP-1-CL</t>
  </si>
  <si>
    <t>AUD-2-MI</t>
  </si>
  <si>
    <t>USD-6-BU</t>
  </si>
  <si>
    <t>&lt;국가별환율표&gt;</t>
  </si>
  <si>
    <t>국가코드</t>
  </si>
  <si>
    <t>USD</t>
  </si>
  <si>
    <t>AUD</t>
  </si>
  <si>
    <t>GBP</t>
  </si>
  <si>
    <t>환율</t>
  </si>
  <si>
    <t>대리점별 판매고과</t>
  </si>
  <si>
    <t>대리점</t>
  </si>
  <si>
    <t>전화번호</t>
  </si>
  <si>
    <t>업무기간(월)</t>
  </si>
  <si>
    <t>대리점 판매실적</t>
  </si>
  <si>
    <t>평균</t>
  </si>
  <si>
    <t>실적</t>
  </si>
  <si>
    <t>서울</t>
  </si>
  <si>
    <t>02-6352-7895</t>
  </si>
  <si>
    <t>A</t>
  </si>
  <si>
    <t>02-5832-5414</t>
  </si>
  <si>
    <t>F</t>
  </si>
  <si>
    <t>광주</t>
  </si>
  <si>
    <t>02-5852-7412</t>
  </si>
  <si>
    <t>B</t>
  </si>
  <si>
    <t xml:space="preserve">인천 </t>
  </si>
  <si>
    <t>02-4698-5236</t>
  </si>
  <si>
    <t>D</t>
  </si>
  <si>
    <t>02-2954-8762</t>
  </si>
  <si>
    <t>C</t>
  </si>
  <si>
    <t>대전</t>
  </si>
  <si>
    <t>02-1612-7532</t>
  </si>
  <si>
    <t>수원</t>
  </si>
  <si>
    <t>02-4186-9412</t>
  </si>
  <si>
    <t>안양</t>
  </si>
  <si>
    <t>02-5365-7257</t>
  </si>
  <si>
    <t>요금 비교표</t>
    <phoneticPr fontId="1" type="noConversion"/>
  </si>
  <si>
    <t>기준번호</t>
  </si>
  <si>
    <t>국가</t>
  </si>
  <si>
    <t>표준요금</t>
  </si>
  <si>
    <t>할인요금</t>
  </si>
  <si>
    <t>A형</t>
  </si>
  <si>
    <t>B형</t>
  </si>
  <si>
    <t>C형</t>
  </si>
  <si>
    <t>S1</t>
  </si>
  <si>
    <t>S2</t>
  </si>
  <si>
    <t>미국</t>
  </si>
  <si>
    <t>네덜란드</t>
  </si>
  <si>
    <t>브라질</t>
  </si>
  <si>
    <t>폴란드</t>
  </si>
  <si>
    <t>아일랜드</t>
  </si>
  <si>
    <t>호주</t>
  </si>
  <si>
    <t>중국</t>
  </si>
  <si>
    <t>뉴질랜드</t>
  </si>
  <si>
    <t>월말 상여급 지급 내역서</t>
    <phoneticPr fontId="1" type="noConversion"/>
  </si>
  <si>
    <t>사원코드</t>
  </si>
  <si>
    <t>관리부서</t>
  </si>
  <si>
    <t>근무년수</t>
  </si>
  <si>
    <t>기본급</t>
  </si>
  <si>
    <t>상여비율</t>
  </si>
  <si>
    <t>수당</t>
  </si>
  <si>
    <t>지급액</t>
  </si>
  <si>
    <t>P1</t>
  </si>
  <si>
    <t>신소진</t>
  </si>
  <si>
    <t>판매1부</t>
  </si>
  <si>
    <t>부장</t>
  </si>
  <si>
    <t>K2</t>
  </si>
  <si>
    <t>이은철</t>
  </si>
  <si>
    <t>판매2부</t>
  </si>
  <si>
    <t>D3</t>
  </si>
  <si>
    <t>박희천</t>
  </si>
  <si>
    <t>판매3부</t>
  </si>
  <si>
    <t>K1</t>
  </si>
  <si>
    <t>노수용</t>
  </si>
  <si>
    <t>D2</t>
  </si>
  <si>
    <t>조명섭</t>
  </si>
  <si>
    <t>P3</t>
  </si>
  <si>
    <t>이기수</t>
  </si>
  <si>
    <t>D1</t>
  </si>
  <si>
    <t>최신호</t>
  </si>
  <si>
    <t>P2</t>
  </si>
  <si>
    <t>박건창</t>
  </si>
  <si>
    <t>K3</t>
  </si>
  <si>
    <t>김재규</t>
  </si>
  <si>
    <t>주) 추가상여율</t>
    <phoneticPr fontId="1" type="noConversion"/>
  </si>
  <si>
    <t>상여지급율표</t>
  </si>
  <si>
    <t>영업사원별 성과 점수표</t>
    <phoneticPr fontId="1" type="noConversion"/>
  </si>
  <si>
    <t>부서</t>
  </si>
  <si>
    <t>인사코드</t>
  </si>
  <si>
    <t>담당지역</t>
  </si>
  <si>
    <t>총점수</t>
  </si>
  <si>
    <t>보너스점수</t>
  </si>
  <si>
    <t>보너스비중</t>
  </si>
  <si>
    <t>최지열</t>
  </si>
  <si>
    <t>P3-C</t>
  </si>
  <si>
    <t>성북구</t>
  </si>
  <si>
    <t>반상현</t>
  </si>
  <si>
    <t>P2-C</t>
  </si>
  <si>
    <t>어지순</t>
  </si>
  <si>
    <t>P1-C</t>
  </si>
  <si>
    <t>김정원</t>
  </si>
  <si>
    <t>P1-A</t>
  </si>
  <si>
    <t>강서구</t>
  </si>
  <si>
    <t>박경진</t>
  </si>
  <si>
    <t>P1-B</t>
  </si>
  <si>
    <t>유건석</t>
  </si>
  <si>
    <t>P3-A</t>
  </si>
  <si>
    <t>강동구</t>
  </si>
  <si>
    <t>은지은</t>
  </si>
  <si>
    <t>P3-B</t>
  </si>
  <si>
    <t>이순자</t>
  </si>
  <si>
    <t>P2-A</t>
  </si>
  <si>
    <t>제장부</t>
  </si>
  <si>
    <t>P2-B</t>
  </si>
  <si>
    <t xml:space="preserve"> 월별 주류 판매현황</t>
  </si>
  <si>
    <t>판매월</t>
  </si>
  <si>
    <t>품명</t>
  </si>
  <si>
    <t>전월이월</t>
  </si>
  <si>
    <t>매입량</t>
  </si>
  <si>
    <t>매입액</t>
  </si>
  <si>
    <t>매출량</t>
  </si>
  <si>
    <t>매출이익</t>
  </si>
  <si>
    <t>1월</t>
  </si>
  <si>
    <t>하이트</t>
  </si>
  <si>
    <t>라거</t>
  </si>
  <si>
    <t>산</t>
  </si>
  <si>
    <t>2월</t>
  </si>
  <si>
    <t>포두주</t>
  </si>
  <si>
    <t>카스</t>
  </si>
  <si>
    <t>진로</t>
  </si>
  <si>
    <t>3월</t>
  </si>
  <si>
    <t>마주앙</t>
  </si>
  <si>
    <t>참이슬</t>
  </si>
  <si>
    <t>백세주</t>
  </si>
  <si>
    <t>상반기 판매현황</t>
    <phoneticPr fontId="1" type="noConversion"/>
  </si>
  <si>
    <t>상점명</t>
  </si>
  <si>
    <t>한신</t>
  </si>
  <si>
    <t>계획수량</t>
  </si>
  <si>
    <t>판매수량</t>
  </si>
  <si>
    <t>실적율</t>
  </si>
  <si>
    <t>실적증감</t>
  </si>
  <si>
    <t>판매수량</t>
    <phoneticPr fontId="1" type="noConversion"/>
  </si>
  <si>
    <t>실적율</t>
    <phoneticPr fontId="1" type="noConversion"/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</si>
  <si>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</si>
  <si>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</si>
  <si>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</si>
  <si>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</si>
  <si>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</si>
  <si>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</si>
  <si>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</si>
  <si>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</si>
  <si>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</si>
  <si>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</si>
  <si>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</si>
  <si>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</si>
  <si>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</si>
  <si>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</si>
  <si>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</si>
  <si>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</si>
  <si>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</si>
  <si>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</si>
  <si>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</si>
  <si>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</si>
  <si>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</si>
  <si>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</si>
  <si>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</si>
  <si>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</si>
  <si>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</si>
  <si>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</si>
  <si>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</si>
  <si>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</si>
  <si>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</si>
  <si>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</si>
  <si>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</si>
  <si>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등급별 비교 분석</t>
  </si>
  <si>
    <t>등급</t>
  </si>
  <si>
    <t>과정코드</t>
  </si>
  <si>
    <t>결석감점</t>
  </si>
  <si>
    <t>경력점수</t>
  </si>
  <si>
    <t>필기점수</t>
  </si>
  <si>
    <t>총점</t>
  </si>
  <si>
    <t>고급반</t>
  </si>
  <si>
    <t>김현중</t>
  </si>
  <si>
    <t>전산-1</t>
  </si>
  <si>
    <t>진선미</t>
  </si>
  <si>
    <t>영어-1</t>
  </si>
  <si>
    <t>도한국</t>
  </si>
  <si>
    <t>마케팅-1</t>
  </si>
  <si>
    <t>기초반</t>
  </si>
  <si>
    <t>김국토</t>
  </si>
  <si>
    <t>전산-3</t>
  </si>
  <si>
    <t>민정식</t>
  </si>
  <si>
    <t>영어-3</t>
  </si>
  <si>
    <t>최하늘</t>
  </si>
  <si>
    <t>마케팅-3</t>
  </si>
  <si>
    <t>중급반</t>
  </si>
  <si>
    <t>이상랑</t>
  </si>
  <si>
    <t>전산-2</t>
  </si>
  <si>
    <t>구영후</t>
  </si>
  <si>
    <t>영어-2</t>
  </si>
  <si>
    <t>박지예</t>
  </si>
  <si>
    <t>마케팅-2</t>
  </si>
  <si>
    <t xml:space="preserve">[표1] </t>
    <phoneticPr fontId="1" type="noConversion"/>
  </si>
  <si>
    <t>2학년 성적표</t>
    <phoneticPr fontId="1" type="noConversion"/>
  </si>
  <si>
    <t>이름</t>
    <phoneticPr fontId="1" type="noConversion"/>
  </si>
  <si>
    <t>성별</t>
  </si>
  <si>
    <t>중간고사</t>
    <phoneticPr fontId="1" type="noConversion"/>
  </si>
  <si>
    <t>기말고사</t>
    <phoneticPr fontId="1" type="noConversion"/>
  </si>
  <si>
    <t>류민수</t>
  </si>
  <si>
    <t>남</t>
    <phoneticPr fontId="1" type="noConversion"/>
  </si>
  <si>
    <t>라정민</t>
    <phoneticPr fontId="1" type="noConversion"/>
  </si>
  <si>
    <t>여</t>
    <phoneticPr fontId="1" type="noConversion"/>
  </si>
  <si>
    <t>김민희</t>
  </si>
  <si>
    <t>박우민</t>
  </si>
  <si>
    <t>강우식</t>
  </si>
  <si>
    <t>유인숙</t>
  </si>
  <si>
    <t>고인자</t>
  </si>
  <si>
    <t>이민후</t>
  </si>
  <si>
    <t>강현준</t>
    <phoneticPr fontId="1" type="noConversion"/>
  </si>
  <si>
    <t>남학생 중간, 기말고사 평균 차이</t>
    <phoneticPr fontId="1" type="noConversion"/>
  </si>
  <si>
    <t>사원번호</t>
    <phoneticPr fontId="1" type="noConversion"/>
  </si>
  <si>
    <t>BF-20205</t>
    <phoneticPr fontId="1" type="noConversion"/>
  </si>
  <si>
    <t>AU-30238</t>
    <phoneticPr fontId="1" type="noConversion"/>
  </si>
  <si>
    <t>GT-84735</t>
    <phoneticPr fontId="1" type="noConversion"/>
  </si>
  <si>
    <t>BF-20284</t>
    <phoneticPr fontId="1" type="noConversion"/>
  </si>
  <si>
    <t>GT-84726</t>
    <phoneticPr fontId="1" type="noConversion"/>
  </si>
  <si>
    <t>AU-30219</t>
    <phoneticPr fontId="1" type="noConversion"/>
  </si>
  <si>
    <t>소속부서</t>
    <phoneticPr fontId="1" type="noConversion"/>
  </si>
  <si>
    <t>관리부</t>
    <phoneticPr fontId="1" type="noConversion"/>
  </si>
  <si>
    <t>업무부</t>
    <phoneticPr fontId="1" type="noConversion"/>
  </si>
  <si>
    <t>기획조정실</t>
    <phoneticPr fontId="1" type="noConversion"/>
  </si>
  <si>
    <t>직위</t>
    <phoneticPr fontId="1" type="noConversion"/>
  </si>
  <si>
    <t>과장</t>
    <phoneticPr fontId="1" type="noConversion"/>
  </si>
  <si>
    <t>대리</t>
    <phoneticPr fontId="1" type="noConversion"/>
  </si>
  <si>
    <t>사원</t>
    <phoneticPr fontId="1" type="noConversion"/>
  </si>
  <si>
    <t>윤광수</t>
    <phoneticPr fontId="1" type="noConversion"/>
  </si>
  <si>
    <t>김명윤</t>
    <phoneticPr fontId="1" type="noConversion"/>
  </si>
  <si>
    <t>최석훈</t>
    <phoneticPr fontId="1" type="noConversion"/>
  </si>
  <si>
    <t>박경미</t>
    <phoneticPr fontId="1" type="noConversion"/>
  </si>
  <si>
    <t>박은경</t>
    <phoneticPr fontId="1" type="noConversion"/>
  </si>
  <si>
    <t>박동수</t>
    <phoneticPr fontId="1" type="noConversion"/>
  </si>
  <si>
    <t>연락처</t>
    <phoneticPr fontId="1" type="noConversion"/>
  </si>
  <si>
    <t>010-8734-0988</t>
    <phoneticPr fontId="1" type="noConversion"/>
  </si>
  <si>
    <t>010-887-9928</t>
    <phoneticPr fontId="1" type="noConversion"/>
  </si>
  <si>
    <t>010-3895-4334</t>
    <phoneticPr fontId="1" type="noConversion"/>
  </si>
  <si>
    <t>010-8542-1931</t>
    <phoneticPr fontId="1" type="noConversion"/>
  </si>
  <si>
    <t>010-9573-3247</t>
    <phoneticPr fontId="1" type="noConversion"/>
  </si>
  <si>
    <t>010-3209-0326</t>
    <phoneticPr fontId="1" type="noConversion"/>
  </si>
  <si>
    <t>입사년도</t>
    <phoneticPr fontId="1" type="noConversion"/>
  </si>
  <si>
    <t>評價</t>
    <phoneticPr fontId="1" type="noConversion"/>
  </si>
  <si>
    <t>근무년수</t>
    <phoneticPr fontId="1" type="noConversion"/>
  </si>
  <si>
    <t>&gt;=7</t>
    <phoneticPr fontId="1" type="noConversion"/>
  </si>
  <si>
    <t>상여비율</t>
    <phoneticPr fontId="1" type="noConversion"/>
  </si>
  <si>
    <t>&lt;7%</t>
    <phoneticPr fontId="1" type="noConversion"/>
  </si>
  <si>
    <t>판매1부 평균</t>
  </si>
  <si>
    <t>판매2부 평균</t>
  </si>
  <si>
    <t>판매3부 평균</t>
  </si>
  <si>
    <t>전체 평균</t>
  </si>
  <si>
    <t>강서구 요약</t>
  </si>
  <si>
    <t>성북구 요약</t>
  </si>
  <si>
    <t>강동구 요약</t>
  </si>
  <si>
    <t>총합계</t>
  </si>
  <si>
    <t>합계 : 매출이익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</si>
</sst>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_ "/>
    <numFmt numFmtId="178" formatCode="#,,&quot;백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1" xfId="3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7" fillId="3" borderId="11" xfId="3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8" fontId="0" fillId="0" borderId="13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9" fontId="0" fillId="0" borderId="1" xfId="2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7" fillId="3" borderId="8" xfId="3" applyBorder="1" applyAlignment="1">
      <alignment horizontal="center" vertical="center"/>
    </xf>
    <xf numFmtId="0" fontId="7" fillId="3" borderId="9" xfId="3" applyBorder="1" applyAlignment="1">
      <alignment horizontal="center" vertical="center"/>
    </xf>
    <xf numFmtId="0" fontId="7" fillId="3" borderId="1" xfId="3" applyBorder="1" applyAlignment="1">
      <alignment horizontal="center" vertical="center"/>
    </xf>
    <xf numFmtId="0" fontId="7" fillId="3" borderId="7" xfId="3" applyBorder="1" applyAlignment="1">
      <alignment horizontal="center" vertical="center"/>
    </xf>
    <xf numFmtId="0" fontId="7" fillId="3" borderId="10" xfId="3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2">
    <dxf>
      <numFmt numFmtId="177" formatCode="#,##0_ "/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학생별 총점 비율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45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차트작업!$H$3</c:f>
              <c:strCache>
                <c:ptCount val="1"/>
                <c:pt idx="0">
                  <c:v>총점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46E-4C9E-9948-1460A464B2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46E-4C9E-9948-1460A464B2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46E-4C9E-9948-1460A464B2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46E-4C9E-9948-1460A464B2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46E-4C9E-9948-1460A464B2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46E-4C9E-9948-1460A464B2AE}"/>
              </c:ext>
            </c:extLst>
          </c:dPt>
          <c:cat>
            <c:strRef>
              <c:f>(차트작업!$B$4:$B$6,차트작업!$B$10:$B$12)</c:f>
              <c:strCache>
                <c:ptCount val="6"/>
                <c:pt idx="0">
                  <c:v>김현중</c:v>
                </c:pt>
                <c:pt idx="1">
                  <c:v>진선미</c:v>
                </c:pt>
                <c:pt idx="2">
                  <c:v>도한국</c:v>
                </c:pt>
                <c:pt idx="3">
                  <c:v>이상랑</c:v>
                </c:pt>
                <c:pt idx="4">
                  <c:v>구영후</c:v>
                </c:pt>
                <c:pt idx="5">
                  <c:v>박지예</c:v>
                </c:pt>
              </c:strCache>
            </c:strRef>
          </c:cat>
          <c:val>
            <c:numRef>
              <c:f>(차트작업!$H$4:$H$6,차트작업!$H$10:$H$12)</c:f>
              <c:numCache>
                <c:formatCode>General</c:formatCode>
                <c:ptCount val="6"/>
                <c:pt idx="0">
                  <c:v>85</c:v>
                </c:pt>
                <c:pt idx="1">
                  <c:v>87</c:v>
                </c:pt>
                <c:pt idx="2">
                  <c:v>74</c:v>
                </c:pt>
                <c:pt idx="3">
                  <c:v>87</c:v>
                </c:pt>
                <c:pt idx="4">
                  <c:v>69</c:v>
                </c:pt>
                <c:pt idx="5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805-874A-8446BFBC9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백분율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6</xdr:col>
      <xdr:colOff>0</xdr:colOff>
      <xdr:row>15</xdr:row>
      <xdr:rowOff>0</xdr:rowOff>
    </xdr:to>
    <xdr:sp macro="[0]!총포인트" textlink="">
      <xdr:nvSpPr>
        <xdr:cNvPr id="2" name="타원 1">
          <a:extLst>
            <a:ext uri="{FF2B5EF4-FFF2-40B4-BE49-F238E27FC236}">
              <a16:creationId xmlns:a16="http://schemas.microsoft.com/office/drawing/2014/main" id="{46F00C5D-4434-504F-FCB2-BB95E269D8C3}"/>
            </a:ext>
          </a:extLst>
        </xdr:cNvPr>
        <xdr:cNvSpPr/>
      </xdr:nvSpPr>
      <xdr:spPr>
        <a:xfrm>
          <a:off x="2867025" y="2771775"/>
          <a:ext cx="1476375" cy="419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총포인트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C07A49A-4AC8-1946-FB70-406C0243F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0.87326</cdr:x>
      <cdr:y>0.23011</cdr:y>
    </cdr:from>
    <cdr:to>
      <cdr:x>0.98611</cdr:x>
      <cdr:y>0.33523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98292A4-CA57-E96B-D6FF-B4D7D06B7160}"/>
            </a:ext>
          </a:extLst>
        </cdr:cNvPr>
        <cdr:cNvSpPr txBox="1"/>
      </cdr:nvSpPr>
      <cdr:spPr>
        <a:xfrm xmlns:a="http://schemas.openxmlformats.org/drawingml/2006/main">
          <a:off x="4791075" y="771525"/>
          <a:ext cx="619125" cy="352425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ko-KR" altLang="en-US" sz="1400" b="1" kern="1200">
              <a:latin typeface="굴림" panose="020B0600000101010101" pitchFamily="50" charset="-127"/>
              <a:ea typeface="굴림" panose="020B0600000101010101" pitchFamily="50" charset="-127"/>
            </a:rPr>
            <a:t>이름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인석" refreshedDate="45754.706044560182" createdVersion="8" refreshedVersion="8" minRefreshableVersion="3" recordCount="9" xr:uid="{5134A03D-E946-4940-A0C5-595EA9738135}">
  <cacheSource type="worksheet">
    <worksheetSource ref="A3:G12" sheet="분석작업-2"/>
  </cacheSource>
  <cacheFields count="7">
    <cacheField name="판매월" numFmtId="0">
      <sharedItems count="3">
        <s v="1월"/>
        <s v="2월"/>
        <s v="3월"/>
      </sharedItems>
    </cacheField>
    <cacheField name="품명" numFmtId="0">
      <sharedItems count="9">
        <s v="하이트"/>
        <s v="라거"/>
        <s v="산"/>
        <s v="포두주"/>
        <s v="카스"/>
        <s v="진로"/>
        <s v="마주앙"/>
        <s v="참이슬"/>
        <s v="백세주"/>
      </sharedItems>
    </cacheField>
    <cacheField name="전월이월" numFmtId="41">
      <sharedItems containsSemiMixedTypes="0" containsString="0" containsNumber="1" containsInteger="1" minValue="80" maxValue="300"/>
    </cacheField>
    <cacheField name="매입량" numFmtId="41">
      <sharedItems containsSemiMixedTypes="0" containsString="0" containsNumber="1" containsInteger="1" minValue="700" maxValue="1300"/>
    </cacheField>
    <cacheField name="매입액" numFmtId="41">
      <sharedItems containsSemiMixedTypes="0" containsString="0" containsNumber="1" containsInteger="1" minValue="910000" maxValue="1690000"/>
    </cacheField>
    <cacheField name="매출량" numFmtId="41">
      <sharedItems containsSemiMixedTypes="0" containsString="0" containsNumber="1" containsInteger="1" minValue="700" maxValue="1300"/>
    </cacheField>
    <cacheField name="매출이익" numFmtId="41">
      <sharedItems containsSemiMixedTypes="0" containsString="0" containsNumber="1" containsInteger="1" minValue="350000" maxValue="650000" count="7">
        <n v="650000"/>
        <n v="500000"/>
        <n v="550000"/>
        <n v="425000"/>
        <n v="600000"/>
        <n v="525000"/>
        <n v="350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n v="150"/>
    <n v="1200"/>
    <n v="1560000"/>
    <n v="1300"/>
    <x v="0"/>
  </r>
  <r>
    <x v="0"/>
    <x v="1"/>
    <n v="300"/>
    <n v="800"/>
    <n v="1040000"/>
    <n v="1000"/>
    <x v="1"/>
  </r>
  <r>
    <x v="0"/>
    <x v="2"/>
    <n v="120"/>
    <n v="1100"/>
    <n v="1430000"/>
    <n v="1000"/>
    <x v="1"/>
  </r>
  <r>
    <x v="1"/>
    <x v="3"/>
    <n v="100"/>
    <n v="1200"/>
    <n v="1560000"/>
    <n v="1100"/>
    <x v="2"/>
  </r>
  <r>
    <x v="1"/>
    <x v="4"/>
    <n v="200"/>
    <n v="900"/>
    <n v="1170000"/>
    <n v="1000"/>
    <x v="1"/>
  </r>
  <r>
    <x v="1"/>
    <x v="5"/>
    <n v="250"/>
    <n v="700"/>
    <n v="910000"/>
    <n v="850"/>
    <x v="3"/>
  </r>
  <r>
    <x v="2"/>
    <x v="6"/>
    <n v="80"/>
    <n v="1300"/>
    <n v="1690000"/>
    <n v="1200"/>
    <x v="4"/>
  </r>
  <r>
    <x v="2"/>
    <x v="7"/>
    <n v="100"/>
    <n v="1000"/>
    <n v="1300000"/>
    <n v="1050"/>
    <x v="5"/>
  </r>
  <r>
    <x v="2"/>
    <x v="8"/>
    <n v="80"/>
    <n v="800"/>
    <n v="1040000"/>
    <n v="70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3F237B-A896-4700-BEEC-2F6CB80D4317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D26" firstHeaderRow="1" firstDataRow="2" firstDataCol="1"/>
  <pivotFields count="7">
    <pivotField axis="axisCol" compact="0" showAll="0">
      <items count="4">
        <item x="0"/>
        <item x="1"/>
        <item h="1" x="2"/>
        <item t="default"/>
      </items>
    </pivotField>
    <pivotField axis="axisRow" compact="0" showAll="0">
      <items count="10">
        <item x="1"/>
        <item x="6"/>
        <item x="8"/>
        <item x="2"/>
        <item x="5"/>
        <item x="7"/>
        <item x="4"/>
        <item x="3"/>
        <item x="0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>
      <items count="8">
        <item x="6"/>
        <item x="3"/>
        <item x="1"/>
        <item x="5"/>
        <item x="2"/>
        <item x="4"/>
        <item x="0"/>
        <item t="default"/>
      </items>
    </pivotField>
  </pivotFields>
  <rowFields count="1">
    <field x="1"/>
  </rowFields>
  <rowItems count="7">
    <i>
      <x/>
    </i>
    <i>
      <x v="3"/>
    </i>
    <i>
      <x v="4"/>
    </i>
    <i>
      <x v="6"/>
    </i>
    <i>
      <x v="7"/>
    </i>
    <i>
      <x v="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합계 : 매출이익" fld="6" baseField="0" baseItem="0" numFmtId="177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G9" sqref="G9"/>
    </sheetView>
  </sheetViews>
  <sheetFormatPr defaultRowHeight="16.5" x14ac:dyDescent="0.3"/>
  <cols>
    <col min="1" max="1" width="9.375" bestFit="1" customWidth="1"/>
    <col min="2" max="2" width="10.375" bestFit="1" customWidth="1"/>
    <col min="5" max="5" width="13.875" bestFit="1" customWidth="1"/>
  </cols>
  <sheetData>
    <row r="1" spans="1:6" x14ac:dyDescent="0.3">
      <c r="A1" t="s">
        <v>4</v>
      </c>
    </row>
    <row r="3" spans="1:6" x14ac:dyDescent="0.3">
      <c r="A3" s="1" t="s">
        <v>281</v>
      </c>
      <c r="B3" s="1" t="s">
        <v>288</v>
      </c>
      <c r="C3" s="1" t="s">
        <v>292</v>
      </c>
      <c r="D3" s="1" t="s">
        <v>265</v>
      </c>
      <c r="E3" s="1" t="s">
        <v>302</v>
      </c>
      <c r="F3" s="1" t="s">
        <v>309</v>
      </c>
    </row>
    <row r="4" spans="1:6" x14ac:dyDescent="0.3">
      <c r="A4" s="1" t="s">
        <v>282</v>
      </c>
      <c r="B4" s="1" t="s">
        <v>289</v>
      </c>
      <c r="C4" s="1" t="s">
        <v>293</v>
      </c>
      <c r="D4" s="1" t="s">
        <v>296</v>
      </c>
      <c r="E4" s="1" t="s">
        <v>303</v>
      </c>
      <c r="F4" s="1">
        <v>2014</v>
      </c>
    </row>
    <row r="5" spans="1:6" x14ac:dyDescent="0.3">
      <c r="A5" s="1" t="s">
        <v>283</v>
      </c>
      <c r="B5" s="1" t="s">
        <v>290</v>
      </c>
      <c r="C5" s="1" t="s">
        <v>294</v>
      </c>
      <c r="D5" s="1" t="s">
        <v>298</v>
      </c>
      <c r="E5" s="1" t="s">
        <v>304</v>
      </c>
      <c r="F5" s="1">
        <v>2019</v>
      </c>
    </row>
    <row r="6" spans="1:6" x14ac:dyDescent="0.3">
      <c r="A6" s="1" t="s">
        <v>284</v>
      </c>
      <c r="B6" s="1" t="s">
        <v>291</v>
      </c>
      <c r="C6" s="1" t="s">
        <v>295</v>
      </c>
      <c r="D6" s="1" t="s">
        <v>297</v>
      </c>
      <c r="E6" s="1" t="s">
        <v>305</v>
      </c>
      <c r="F6" s="1">
        <v>2022</v>
      </c>
    </row>
    <row r="7" spans="1:6" x14ac:dyDescent="0.3">
      <c r="A7" s="1" t="s">
        <v>285</v>
      </c>
      <c r="B7" s="1" t="s">
        <v>289</v>
      </c>
      <c r="C7" s="1" t="s">
        <v>293</v>
      </c>
      <c r="D7" s="1" t="s">
        <v>299</v>
      </c>
      <c r="E7" s="1" t="s">
        <v>306</v>
      </c>
      <c r="F7" s="1">
        <v>2013</v>
      </c>
    </row>
    <row r="8" spans="1:6" x14ac:dyDescent="0.3">
      <c r="A8" s="1" t="s">
        <v>286</v>
      </c>
      <c r="B8" s="1" t="s">
        <v>291</v>
      </c>
      <c r="C8" s="1" t="s">
        <v>295</v>
      </c>
      <c r="D8" s="1" t="s">
        <v>300</v>
      </c>
      <c r="E8" s="1" t="s">
        <v>307</v>
      </c>
      <c r="F8" s="1">
        <v>2021</v>
      </c>
    </row>
    <row r="9" spans="1:6" x14ac:dyDescent="0.3">
      <c r="A9" s="1" t="s">
        <v>287</v>
      </c>
      <c r="B9" s="1" t="s">
        <v>290</v>
      </c>
      <c r="C9" s="1" t="s">
        <v>293</v>
      </c>
      <c r="D9" s="1" t="s">
        <v>301</v>
      </c>
      <c r="E9" s="1" t="s">
        <v>308</v>
      </c>
      <c r="F9" s="1">
        <v>2012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12"/>
  <sheetViews>
    <sheetView workbookViewId="0">
      <selection activeCell="J21" sqref="J21"/>
    </sheetView>
  </sheetViews>
  <sheetFormatPr defaultRowHeight="16.5" x14ac:dyDescent="0.3"/>
  <sheetData>
    <row r="1" spans="1:8" ht="20.25" x14ac:dyDescent="0.3">
      <c r="A1" s="36" t="s">
        <v>235</v>
      </c>
      <c r="B1" s="36"/>
      <c r="C1" s="36"/>
      <c r="D1" s="36"/>
      <c r="E1" s="36"/>
      <c r="F1" s="36"/>
      <c r="G1" s="36"/>
      <c r="H1" s="36"/>
    </row>
    <row r="3" spans="1:8" x14ac:dyDescent="0.3">
      <c r="A3" s="4" t="s">
        <v>236</v>
      </c>
      <c r="B3" s="4" t="s">
        <v>5</v>
      </c>
      <c r="C3" s="4" t="s">
        <v>237</v>
      </c>
      <c r="D3" s="4" t="s">
        <v>238</v>
      </c>
      <c r="E3" s="4" t="s">
        <v>118</v>
      </c>
      <c r="F3" s="4" t="s">
        <v>239</v>
      </c>
      <c r="G3" s="4" t="s">
        <v>240</v>
      </c>
      <c r="H3" s="4" t="s">
        <v>241</v>
      </c>
    </row>
    <row r="4" spans="1:8" x14ac:dyDescent="0.3">
      <c r="A4" s="4" t="s">
        <v>242</v>
      </c>
      <c r="B4" s="4" t="s">
        <v>243</v>
      </c>
      <c r="C4" s="4" t="s">
        <v>244</v>
      </c>
      <c r="D4" s="4">
        <v>0</v>
      </c>
      <c r="E4" s="4">
        <v>20</v>
      </c>
      <c r="F4" s="4">
        <v>7</v>
      </c>
      <c r="G4" s="4">
        <v>70</v>
      </c>
      <c r="H4" s="4">
        <v>85</v>
      </c>
    </row>
    <row r="5" spans="1:8" x14ac:dyDescent="0.3">
      <c r="A5" s="4" t="s">
        <v>242</v>
      </c>
      <c r="B5" s="4" t="s">
        <v>245</v>
      </c>
      <c r="C5" s="4" t="s">
        <v>246</v>
      </c>
      <c r="D5" s="4">
        <v>0</v>
      </c>
      <c r="E5" s="4">
        <v>10</v>
      </c>
      <c r="F5" s="4">
        <v>5</v>
      </c>
      <c r="G5" s="4">
        <v>74</v>
      </c>
      <c r="H5" s="4">
        <v>87</v>
      </c>
    </row>
    <row r="6" spans="1:8" x14ac:dyDescent="0.3">
      <c r="A6" s="4" t="s">
        <v>242</v>
      </c>
      <c r="B6" s="4" t="s">
        <v>247</v>
      </c>
      <c r="C6" s="4" t="s">
        <v>248</v>
      </c>
      <c r="D6" s="4">
        <v>0</v>
      </c>
      <c r="E6" s="4">
        <v>8</v>
      </c>
      <c r="F6" s="4">
        <v>3</v>
      </c>
      <c r="G6" s="4">
        <v>64</v>
      </c>
      <c r="H6" s="4">
        <v>74</v>
      </c>
    </row>
    <row r="7" spans="1:8" x14ac:dyDescent="0.3">
      <c r="A7" s="4" t="s">
        <v>249</v>
      </c>
      <c r="B7" s="4" t="s">
        <v>250</v>
      </c>
      <c r="C7" s="4" t="s">
        <v>251</v>
      </c>
      <c r="D7" s="4">
        <v>6</v>
      </c>
      <c r="E7" s="4">
        <v>2</v>
      </c>
      <c r="F7" s="4">
        <v>1</v>
      </c>
      <c r="G7" s="4">
        <v>75</v>
      </c>
      <c r="H7" s="4">
        <v>77</v>
      </c>
    </row>
    <row r="8" spans="1:8" x14ac:dyDescent="0.3">
      <c r="A8" s="4" t="s">
        <v>249</v>
      </c>
      <c r="B8" s="4" t="s">
        <v>252</v>
      </c>
      <c r="C8" s="4" t="s">
        <v>253</v>
      </c>
      <c r="D8" s="4">
        <v>0</v>
      </c>
      <c r="E8" s="4">
        <v>35</v>
      </c>
      <c r="F8" s="4">
        <v>7</v>
      </c>
      <c r="G8" s="4">
        <v>59</v>
      </c>
      <c r="H8" s="4">
        <v>73</v>
      </c>
    </row>
    <row r="9" spans="1:8" x14ac:dyDescent="0.3">
      <c r="A9" s="4" t="s">
        <v>249</v>
      </c>
      <c r="B9" s="4" t="s">
        <v>254</v>
      </c>
      <c r="C9" s="4" t="s">
        <v>255</v>
      </c>
      <c r="D9" s="4">
        <v>8</v>
      </c>
      <c r="E9" s="4">
        <v>9</v>
      </c>
      <c r="F9" s="4">
        <v>3</v>
      </c>
      <c r="G9" s="4">
        <v>78</v>
      </c>
      <c r="H9" s="4">
        <v>80</v>
      </c>
    </row>
    <row r="10" spans="1:8" x14ac:dyDescent="0.3">
      <c r="A10" s="4" t="s">
        <v>256</v>
      </c>
      <c r="B10" s="4" t="s">
        <v>257</v>
      </c>
      <c r="C10" s="4" t="s">
        <v>258</v>
      </c>
      <c r="D10" s="4">
        <v>2</v>
      </c>
      <c r="E10" s="4">
        <v>4</v>
      </c>
      <c r="F10" s="4">
        <v>1</v>
      </c>
      <c r="G10" s="4">
        <v>80</v>
      </c>
      <c r="H10" s="4">
        <v>87</v>
      </c>
    </row>
    <row r="11" spans="1:8" x14ac:dyDescent="0.3">
      <c r="A11" s="4" t="s">
        <v>256</v>
      </c>
      <c r="B11" s="4" t="s">
        <v>259</v>
      </c>
      <c r="C11" s="4" t="s">
        <v>260</v>
      </c>
      <c r="D11" s="4">
        <v>4</v>
      </c>
      <c r="E11" s="4">
        <v>23</v>
      </c>
      <c r="F11" s="4">
        <v>7</v>
      </c>
      <c r="G11" s="4">
        <v>60</v>
      </c>
      <c r="H11" s="4">
        <v>69</v>
      </c>
    </row>
    <row r="12" spans="1:8" x14ac:dyDescent="0.3">
      <c r="A12" s="4" t="s">
        <v>256</v>
      </c>
      <c r="B12" s="4" t="s">
        <v>261</v>
      </c>
      <c r="C12" s="4" t="s">
        <v>262</v>
      </c>
      <c r="D12" s="4">
        <v>2</v>
      </c>
      <c r="E12" s="4">
        <v>9</v>
      </c>
      <c r="F12" s="4">
        <v>3</v>
      </c>
      <c r="G12" s="4">
        <v>78</v>
      </c>
      <c r="H12" s="4">
        <v>87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I13"/>
  <sheetViews>
    <sheetView tabSelected="1" workbookViewId="0">
      <selection activeCell="L22" sqref="L22"/>
    </sheetView>
  </sheetViews>
  <sheetFormatPr defaultRowHeight="16.5" x14ac:dyDescent="0.3"/>
  <cols>
    <col min="1" max="1" width="2.625" customWidth="1"/>
    <col min="3" max="3" width="12.875" bestFit="1" customWidth="1"/>
    <col min="4" max="4" width="11.625" bestFit="1" customWidth="1"/>
    <col min="8" max="8" width="9.5" bestFit="1" customWidth="1"/>
  </cols>
  <sheetData>
    <row r="2" spans="2:9" x14ac:dyDescent="0.3">
      <c r="B2" t="s">
        <v>71</v>
      </c>
    </row>
    <row r="3" spans="2:9" ht="17.25" thickBot="1" x14ac:dyDescent="0.35"/>
    <row r="4" spans="2:9" x14ac:dyDescent="0.3">
      <c r="B4" s="34" t="s">
        <v>72</v>
      </c>
      <c r="C4" s="31" t="s">
        <v>73</v>
      </c>
      <c r="D4" s="31" t="s">
        <v>74</v>
      </c>
      <c r="E4" s="31" t="s">
        <v>75</v>
      </c>
      <c r="F4" s="31"/>
      <c r="G4" s="31"/>
      <c r="H4" s="31"/>
      <c r="I4" s="32"/>
    </row>
    <row r="5" spans="2:9" x14ac:dyDescent="0.3">
      <c r="B5" s="35"/>
      <c r="C5" s="33"/>
      <c r="D5" s="33"/>
      <c r="E5" s="15" t="s">
        <v>6</v>
      </c>
      <c r="F5" s="15" t="s">
        <v>7</v>
      </c>
      <c r="G5" s="15" t="s">
        <v>76</v>
      </c>
      <c r="H5" s="15" t="s">
        <v>77</v>
      </c>
      <c r="I5" s="17" t="s">
        <v>310</v>
      </c>
    </row>
    <row r="6" spans="2:9" x14ac:dyDescent="0.3">
      <c r="B6" s="18" t="s">
        <v>78</v>
      </c>
      <c r="C6" s="4" t="s">
        <v>79</v>
      </c>
      <c r="D6" s="4">
        <v>18</v>
      </c>
      <c r="E6" s="4">
        <v>96</v>
      </c>
      <c r="F6" s="4">
        <v>85</v>
      </c>
      <c r="G6" s="13">
        <v>90.5</v>
      </c>
      <c r="H6" s="16">
        <v>67000000</v>
      </c>
      <c r="I6" s="19" t="s">
        <v>80</v>
      </c>
    </row>
    <row r="7" spans="2:9" x14ac:dyDescent="0.3">
      <c r="B7" s="18" t="s">
        <v>8</v>
      </c>
      <c r="C7" s="4" t="s">
        <v>81</v>
      </c>
      <c r="D7" s="4">
        <v>5</v>
      </c>
      <c r="E7" s="4">
        <v>64</v>
      </c>
      <c r="F7" s="4">
        <v>8</v>
      </c>
      <c r="G7" s="13">
        <v>36</v>
      </c>
      <c r="H7" s="16">
        <v>89000000</v>
      </c>
      <c r="I7" s="19" t="s">
        <v>82</v>
      </c>
    </row>
    <row r="8" spans="2:9" x14ac:dyDescent="0.3">
      <c r="B8" s="18" t="s">
        <v>83</v>
      </c>
      <c r="C8" s="4" t="s">
        <v>84</v>
      </c>
      <c r="D8" s="4">
        <v>12</v>
      </c>
      <c r="E8" s="4">
        <v>85</v>
      </c>
      <c r="F8" s="4">
        <v>100</v>
      </c>
      <c r="G8" s="13">
        <v>92.5</v>
      </c>
      <c r="H8" s="16">
        <v>87000000</v>
      </c>
      <c r="I8" s="19" t="s">
        <v>85</v>
      </c>
    </row>
    <row r="9" spans="2:9" x14ac:dyDescent="0.3">
      <c r="B9" s="18" t="s">
        <v>86</v>
      </c>
      <c r="C9" s="4" t="s">
        <v>87</v>
      </c>
      <c r="D9" s="4">
        <v>7</v>
      </c>
      <c r="E9" s="4">
        <v>66</v>
      </c>
      <c r="F9" s="4">
        <v>87</v>
      </c>
      <c r="G9" s="13">
        <v>76.5</v>
      </c>
      <c r="H9" s="16">
        <v>72000000</v>
      </c>
      <c r="I9" s="19" t="s">
        <v>88</v>
      </c>
    </row>
    <row r="10" spans="2:9" x14ac:dyDescent="0.3">
      <c r="B10" s="18" t="s">
        <v>31</v>
      </c>
      <c r="C10" s="4" t="s">
        <v>89</v>
      </c>
      <c r="D10" s="4">
        <v>9</v>
      </c>
      <c r="E10" s="4">
        <v>70</v>
      </c>
      <c r="F10" s="4">
        <v>60</v>
      </c>
      <c r="G10" s="13">
        <v>65</v>
      </c>
      <c r="H10" s="16">
        <v>93000000</v>
      </c>
      <c r="I10" s="19" t="s">
        <v>90</v>
      </c>
    </row>
    <row r="11" spans="2:9" x14ac:dyDescent="0.3">
      <c r="B11" s="18" t="s">
        <v>91</v>
      </c>
      <c r="C11" s="4" t="s">
        <v>92</v>
      </c>
      <c r="D11" s="4">
        <v>8</v>
      </c>
      <c r="E11" s="4">
        <v>90</v>
      </c>
      <c r="F11" s="4">
        <v>78</v>
      </c>
      <c r="G11" s="13">
        <v>84</v>
      </c>
      <c r="H11" s="16">
        <v>32000000</v>
      </c>
      <c r="I11" s="19" t="s">
        <v>90</v>
      </c>
    </row>
    <row r="12" spans="2:9" x14ac:dyDescent="0.3">
      <c r="B12" s="18" t="s">
        <v>93</v>
      </c>
      <c r="C12" s="4" t="s">
        <v>94</v>
      </c>
      <c r="D12" s="4">
        <v>20</v>
      </c>
      <c r="E12" s="4">
        <v>100</v>
      </c>
      <c r="F12" s="4">
        <v>86</v>
      </c>
      <c r="G12" s="13">
        <v>93</v>
      </c>
      <c r="H12" s="16">
        <v>78000000</v>
      </c>
      <c r="I12" s="19" t="s">
        <v>80</v>
      </c>
    </row>
    <row r="13" spans="2:9" ht="17.25" thickBot="1" x14ac:dyDescent="0.35">
      <c r="B13" s="20" t="s">
        <v>95</v>
      </c>
      <c r="C13" s="21" t="s">
        <v>96</v>
      </c>
      <c r="D13" s="21">
        <v>13</v>
      </c>
      <c r="E13" s="21">
        <v>100</v>
      </c>
      <c r="F13" s="21">
        <v>85</v>
      </c>
      <c r="G13" s="22">
        <v>92.5</v>
      </c>
      <c r="H13" s="23">
        <v>45000000</v>
      </c>
      <c r="I13" s="24" t="s">
        <v>85</v>
      </c>
    </row>
  </sheetData>
  <mergeCells count="4">
    <mergeCell ref="E4:I4"/>
    <mergeCell ref="D4:D5"/>
    <mergeCell ref="C4:C5"/>
    <mergeCell ref="B4:B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H12"/>
  <sheetViews>
    <sheetView workbookViewId="0">
      <selection activeCell="Q10" sqref="Q10"/>
    </sheetView>
  </sheetViews>
  <sheetFormatPr defaultRowHeight="16.5" x14ac:dyDescent="0.3"/>
  <cols>
    <col min="1" max="1" width="2.625" customWidth="1"/>
  </cols>
  <sheetData>
    <row r="1" spans="2:8" ht="20.25" x14ac:dyDescent="0.3">
      <c r="B1" s="36" t="s">
        <v>97</v>
      </c>
      <c r="C1" s="36"/>
      <c r="D1" s="36"/>
      <c r="E1" s="36"/>
      <c r="F1" s="36"/>
      <c r="G1" s="36"/>
      <c r="H1" s="36"/>
    </row>
    <row r="3" spans="2:8" x14ac:dyDescent="0.3">
      <c r="B3" s="40" t="s">
        <v>98</v>
      </c>
      <c r="C3" s="40" t="s">
        <v>99</v>
      </c>
      <c r="D3" s="37" t="s">
        <v>100</v>
      </c>
      <c r="E3" s="39"/>
      <c r="F3" s="38"/>
      <c r="G3" s="37" t="s">
        <v>101</v>
      </c>
      <c r="H3" s="38"/>
    </row>
    <row r="4" spans="2:8" x14ac:dyDescent="0.3">
      <c r="B4" s="41"/>
      <c r="C4" s="41"/>
      <c r="D4" s="4" t="s">
        <v>102</v>
      </c>
      <c r="E4" s="4" t="s">
        <v>103</v>
      </c>
      <c r="F4" s="4" t="s">
        <v>104</v>
      </c>
      <c r="G4" s="4" t="s">
        <v>105</v>
      </c>
      <c r="H4" s="4" t="s">
        <v>106</v>
      </c>
    </row>
    <row r="5" spans="2:8" x14ac:dyDescent="0.3">
      <c r="B5" s="4">
        <v>1</v>
      </c>
      <c r="C5" s="4" t="s">
        <v>107</v>
      </c>
      <c r="D5" s="5">
        <v>906</v>
      </c>
      <c r="E5" s="5">
        <v>860</v>
      </c>
      <c r="F5" s="5">
        <v>585</v>
      </c>
      <c r="G5" s="5">
        <v>320</v>
      </c>
      <c r="H5" s="5">
        <v>266</v>
      </c>
    </row>
    <row r="6" spans="2:8" x14ac:dyDescent="0.3">
      <c r="B6" s="4">
        <v>2</v>
      </c>
      <c r="C6" s="4" t="s">
        <v>108</v>
      </c>
      <c r="D6" s="5">
        <v>823</v>
      </c>
      <c r="E6" s="5">
        <v>781</v>
      </c>
      <c r="F6" s="5">
        <v>512</v>
      </c>
      <c r="G6" s="5">
        <v>265</v>
      </c>
      <c r="H6" s="5">
        <v>279</v>
      </c>
    </row>
    <row r="7" spans="2:8" x14ac:dyDescent="0.3">
      <c r="B7" s="4">
        <v>3</v>
      </c>
      <c r="C7" s="4" t="s">
        <v>109</v>
      </c>
      <c r="D7" s="5">
        <v>1133</v>
      </c>
      <c r="E7" s="5">
        <v>1076</v>
      </c>
      <c r="F7" s="5">
        <v>684</v>
      </c>
      <c r="G7" s="5">
        <v>337</v>
      </c>
      <c r="H7" s="5">
        <v>312</v>
      </c>
    </row>
    <row r="8" spans="2:8" x14ac:dyDescent="0.3">
      <c r="B8" s="4">
        <v>4</v>
      </c>
      <c r="C8" s="4" t="s">
        <v>110</v>
      </c>
      <c r="D8" s="5">
        <v>906</v>
      </c>
      <c r="E8" s="5">
        <v>536</v>
      </c>
      <c r="F8" s="5">
        <v>356</v>
      </c>
      <c r="G8" s="5">
        <v>285</v>
      </c>
      <c r="H8" s="5">
        <v>645</v>
      </c>
    </row>
    <row r="9" spans="2:8" x14ac:dyDescent="0.3">
      <c r="B9" s="4">
        <v>5</v>
      </c>
      <c r="C9" s="4" t="s">
        <v>111</v>
      </c>
      <c r="D9" s="5">
        <v>696</v>
      </c>
      <c r="E9" s="5">
        <v>1076</v>
      </c>
      <c r="F9" s="5">
        <v>684</v>
      </c>
      <c r="G9" s="5">
        <v>361</v>
      </c>
      <c r="H9" s="5">
        <v>332</v>
      </c>
    </row>
    <row r="10" spans="2:8" x14ac:dyDescent="0.3">
      <c r="B10" s="4">
        <v>6</v>
      </c>
      <c r="C10" s="4" t="s">
        <v>112</v>
      </c>
      <c r="D10" s="5">
        <v>1133</v>
      </c>
      <c r="E10" s="5">
        <v>781</v>
      </c>
      <c r="F10" s="5">
        <v>431</v>
      </c>
      <c r="G10" s="5">
        <v>183</v>
      </c>
      <c r="H10" s="5">
        <v>348</v>
      </c>
    </row>
    <row r="11" spans="2:8" x14ac:dyDescent="0.3">
      <c r="B11" s="4">
        <v>7</v>
      </c>
      <c r="C11" s="4" t="s">
        <v>113</v>
      </c>
      <c r="D11" s="5">
        <v>906</v>
      </c>
      <c r="E11" s="5">
        <v>860</v>
      </c>
      <c r="F11" s="5">
        <v>585</v>
      </c>
      <c r="G11" s="5">
        <v>189</v>
      </c>
      <c r="H11" s="5">
        <v>254</v>
      </c>
    </row>
    <row r="12" spans="2:8" x14ac:dyDescent="0.3">
      <c r="B12" s="4">
        <v>8</v>
      </c>
      <c r="C12" s="4" t="s">
        <v>114</v>
      </c>
      <c r="D12" s="5">
        <v>565</v>
      </c>
      <c r="E12" s="5">
        <v>661</v>
      </c>
      <c r="F12" s="5">
        <v>860</v>
      </c>
      <c r="G12" s="5">
        <v>256</v>
      </c>
      <c r="H12" s="5">
        <v>295</v>
      </c>
    </row>
  </sheetData>
  <mergeCells count="5">
    <mergeCell ref="B1:H1"/>
    <mergeCell ref="G3:H3"/>
    <mergeCell ref="D3:F3"/>
    <mergeCell ref="C3:C4"/>
    <mergeCell ref="B3:B4"/>
  </mergeCells>
  <phoneticPr fontId="1" type="noConversion"/>
  <conditionalFormatting sqref="B5:H12">
    <cfRule type="expression" dxfId="1" priority="1">
      <formula>RIGHT($C5,1)="드"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4F33B-5BD7-47A2-AB83-E9E357B8A897}">
  <dimension ref="B1:J24"/>
  <sheetViews>
    <sheetView workbookViewId="0">
      <selection activeCell="E6" sqref="E6"/>
    </sheetView>
  </sheetViews>
  <sheetFormatPr defaultRowHeight="16.5" x14ac:dyDescent="0.3"/>
  <cols>
    <col min="1" max="1" width="2.625" customWidth="1"/>
    <col min="5" max="5" width="10.625" bestFit="1" customWidth="1"/>
    <col min="6" max="6" width="9.125" bestFit="1" customWidth="1"/>
    <col min="7" max="7" width="10.625" bestFit="1" customWidth="1"/>
    <col min="9" max="9" width="9.375" bestFit="1" customWidth="1"/>
    <col min="10" max="10" width="10.625" bestFit="1" customWidth="1"/>
  </cols>
  <sheetData>
    <row r="1" spans="2:10" ht="20.25" x14ac:dyDescent="0.3">
      <c r="B1" s="36" t="s">
        <v>115</v>
      </c>
      <c r="C1" s="36"/>
      <c r="D1" s="36"/>
      <c r="E1" s="36"/>
      <c r="F1" s="36"/>
      <c r="G1" s="36"/>
      <c r="H1" s="36"/>
      <c r="I1" s="36"/>
      <c r="J1" s="36"/>
    </row>
    <row r="3" spans="2:10" x14ac:dyDescent="0.3">
      <c r="B3" s="4" t="s">
        <v>116</v>
      </c>
      <c r="C3" s="4" t="s">
        <v>11</v>
      </c>
      <c r="D3" s="4" t="s">
        <v>117</v>
      </c>
      <c r="E3" s="4" t="s">
        <v>0</v>
      </c>
      <c r="F3" s="4" t="s">
        <v>118</v>
      </c>
      <c r="G3" s="4" t="s">
        <v>119</v>
      </c>
      <c r="H3" s="4" t="s">
        <v>120</v>
      </c>
      <c r="I3" s="4" t="s">
        <v>121</v>
      </c>
      <c r="J3" s="4" t="s">
        <v>122</v>
      </c>
    </row>
    <row r="4" spans="2:10" x14ac:dyDescent="0.3">
      <c r="B4" s="4" t="s">
        <v>123</v>
      </c>
      <c r="C4" s="4" t="s">
        <v>124</v>
      </c>
      <c r="D4" s="4" t="s">
        <v>125</v>
      </c>
      <c r="E4" s="4" t="s">
        <v>126</v>
      </c>
      <c r="F4" s="4">
        <v>15</v>
      </c>
      <c r="G4" s="5">
        <v>4310000</v>
      </c>
      <c r="H4" s="7">
        <f>HLOOKUP(F4,$C$17:$F$18,2)</f>
        <v>0.1</v>
      </c>
      <c r="I4" s="5">
        <f>G4*(H4+$D$14)</f>
        <v>862000</v>
      </c>
      <c r="J4" s="5">
        <f>G4+I4</f>
        <v>5172000</v>
      </c>
    </row>
    <row r="5" spans="2:10" x14ac:dyDescent="0.3">
      <c r="B5" s="4" t="s">
        <v>127</v>
      </c>
      <c r="C5" s="4" t="s">
        <v>128</v>
      </c>
      <c r="D5" s="4" t="s">
        <v>129</v>
      </c>
      <c r="E5" s="4" t="s">
        <v>1</v>
      </c>
      <c r="F5" s="4">
        <v>7</v>
      </c>
      <c r="G5" s="5">
        <v>3560000</v>
      </c>
      <c r="H5" s="7">
        <f t="shared" ref="H5:H12" si="0">HLOOKUP(F5,$C$17:$F$18,2)</f>
        <v>0.05</v>
      </c>
      <c r="I5" s="5">
        <f t="shared" ref="I5:I12" si="1">G5*(H5+$D$14)</f>
        <v>534000.00000000012</v>
      </c>
      <c r="J5" s="5">
        <f t="shared" ref="J5:J12" si="2">G5+I5</f>
        <v>4094000</v>
      </c>
    </row>
    <row r="6" spans="2:10" x14ac:dyDescent="0.3">
      <c r="B6" s="4" t="s">
        <v>130</v>
      </c>
      <c r="C6" s="4" t="s">
        <v>131</v>
      </c>
      <c r="D6" s="4" t="s">
        <v>132</v>
      </c>
      <c r="E6" s="4" t="s">
        <v>2</v>
      </c>
      <c r="F6" s="4">
        <v>3</v>
      </c>
      <c r="G6" s="5">
        <v>2570000</v>
      </c>
      <c r="H6" s="7">
        <f t="shared" si="0"/>
        <v>0.03</v>
      </c>
      <c r="I6" s="5">
        <f t="shared" si="1"/>
        <v>334100</v>
      </c>
      <c r="J6" s="5">
        <f t="shared" si="2"/>
        <v>2904100</v>
      </c>
    </row>
    <row r="7" spans="2:10" x14ac:dyDescent="0.3">
      <c r="B7" s="4" t="s">
        <v>133</v>
      </c>
      <c r="C7" s="4" t="s">
        <v>134</v>
      </c>
      <c r="D7" s="4" t="s">
        <v>125</v>
      </c>
      <c r="E7" s="4" t="s">
        <v>1</v>
      </c>
      <c r="F7" s="4">
        <v>8</v>
      </c>
      <c r="G7" s="5">
        <v>3500000</v>
      </c>
      <c r="H7" s="7">
        <f t="shared" si="0"/>
        <v>0.05</v>
      </c>
      <c r="I7" s="5">
        <f t="shared" si="1"/>
        <v>525000.00000000012</v>
      </c>
      <c r="J7" s="5">
        <f t="shared" si="2"/>
        <v>4025000</v>
      </c>
    </row>
    <row r="8" spans="2:10" x14ac:dyDescent="0.3">
      <c r="B8" s="4" t="s">
        <v>135</v>
      </c>
      <c r="C8" s="4" t="s">
        <v>136</v>
      </c>
      <c r="D8" s="4" t="s">
        <v>129</v>
      </c>
      <c r="E8" s="4" t="s">
        <v>2</v>
      </c>
      <c r="F8" s="4">
        <v>5</v>
      </c>
      <c r="G8" s="5">
        <v>2690000</v>
      </c>
      <c r="H8" s="7">
        <f t="shared" si="0"/>
        <v>0.05</v>
      </c>
      <c r="I8" s="5">
        <f t="shared" si="1"/>
        <v>403500.00000000006</v>
      </c>
      <c r="J8" s="5">
        <f t="shared" si="2"/>
        <v>3093500</v>
      </c>
    </row>
    <row r="9" spans="2:10" x14ac:dyDescent="0.3">
      <c r="B9" s="4" t="s">
        <v>137</v>
      </c>
      <c r="C9" s="4" t="s">
        <v>138</v>
      </c>
      <c r="D9" s="4" t="s">
        <v>132</v>
      </c>
      <c r="E9" s="4" t="s">
        <v>126</v>
      </c>
      <c r="F9" s="4">
        <v>10</v>
      </c>
      <c r="G9" s="5">
        <v>4570000</v>
      </c>
      <c r="H9" s="7">
        <f t="shared" si="0"/>
        <v>7.0000000000000007E-2</v>
      </c>
      <c r="I9" s="5">
        <f t="shared" si="1"/>
        <v>776900</v>
      </c>
      <c r="J9" s="5">
        <f t="shared" si="2"/>
        <v>5346900</v>
      </c>
    </row>
    <row r="10" spans="2:10" x14ac:dyDescent="0.3">
      <c r="B10" s="4" t="s">
        <v>139</v>
      </c>
      <c r="C10" s="4" t="s">
        <v>140</v>
      </c>
      <c r="D10" s="4" t="s">
        <v>125</v>
      </c>
      <c r="E10" s="4" t="s">
        <v>2</v>
      </c>
      <c r="F10" s="4">
        <v>6</v>
      </c>
      <c r="G10" s="5">
        <v>2750000</v>
      </c>
      <c r="H10" s="7">
        <f t="shared" si="0"/>
        <v>0.05</v>
      </c>
      <c r="I10" s="5">
        <f t="shared" si="1"/>
        <v>412500.00000000006</v>
      </c>
      <c r="J10" s="5">
        <f t="shared" si="2"/>
        <v>3162500</v>
      </c>
    </row>
    <row r="11" spans="2:10" x14ac:dyDescent="0.3">
      <c r="B11" s="4" t="s">
        <v>141</v>
      </c>
      <c r="C11" s="4" t="s">
        <v>142</v>
      </c>
      <c r="D11" s="4" t="s">
        <v>129</v>
      </c>
      <c r="E11" s="4" t="s">
        <v>126</v>
      </c>
      <c r="F11" s="4">
        <v>13</v>
      </c>
      <c r="G11" s="5">
        <v>4440000</v>
      </c>
      <c r="H11" s="7">
        <f t="shared" si="0"/>
        <v>7.0000000000000007E-2</v>
      </c>
      <c r="I11" s="5">
        <f t="shared" si="1"/>
        <v>754800</v>
      </c>
      <c r="J11" s="5">
        <f t="shared" si="2"/>
        <v>5194800</v>
      </c>
    </row>
    <row r="12" spans="2:10" x14ac:dyDescent="0.3">
      <c r="B12" s="4" t="s">
        <v>143</v>
      </c>
      <c r="C12" s="4" t="s">
        <v>144</v>
      </c>
      <c r="D12" s="4" t="s">
        <v>132</v>
      </c>
      <c r="E12" s="4" t="s">
        <v>1</v>
      </c>
      <c r="F12" s="4">
        <v>7</v>
      </c>
      <c r="G12" s="5">
        <v>3570000</v>
      </c>
      <c r="H12" s="7">
        <f t="shared" si="0"/>
        <v>0.05</v>
      </c>
      <c r="I12" s="5">
        <f t="shared" si="1"/>
        <v>535500.00000000012</v>
      </c>
      <c r="J12" s="5">
        <f t="shared" si="2"/>
        <v>4105500</v>
      </c>
    </row>
    <row r="14" spans="2:10" x14ac:dyDescent="0.3">
      <c r="B14" s="14" t="s">
        <v>145</v>
      </c>
      <c r="D14" s="8">
        <v>0.1</v>
      </c>
    </row>
    <row r="16" spans="2:10" x14ac:dyDescent="0.3">
      <c r="B16" t="s">
        <v>146</v>
      </c>
      <c r="H16" s="1" t="s">
        <v>311</v>
      </c>
      <c r="I16" s="1" t="s">
        <v>313</v>
      </c>
      <c r="J16" s="1"/>
    </row>
    <row r="17" spans="2:10" x14ac:dyDescent="0.3">
      <c r="B17" s="4" t="s">
        <v>118</v>
      </c>
      <c r="C17" s="4">
        <v>1</v>
      </c>
      <c r="D17" s="4">
        <v>5</v>
      </c>
      <c r="E17" s="4">
        <v>10</v>
      </c>
      <c r="F17" s="4">
        <v>15</v>
      </c>
      <c r="H17" s="1" t="s">
        <v>312</v>
      </c>
      <c r="I17" s="1" t="s">
        <v>314</v>
      </c>
      <c r="J17" s="1"/>
    </row>
    <row r="18" spans="2:10" x14ac:dyDescent="0.3">
      <c r="B18" s="4" t="s">
        <v>120</v>
      </c>
      <c r="C18" s="7">
        <v>0.03</v>
      </c>
      <c r="D18" s="7">
        <v>0.05</v>
      </c>
      <c r="E18" s="7">
        <v>7.0000000000000007E-2</v>
      </c>
      <c r="F18" s="7">
        <v>0.1</v>
      </c>
      <c r="H18" s="1"/>
      <c r="I18" s="1"/>
      <c r="J18" s="1"/>
    </row>
    <row r="21" spans="2:10" s="1" customFormat="1" x14ac:dyDescent="0.3">
      <c r="B21" s="4" t="s">
        <v>116</v>
      </c>
      <c r="C21" s="4" t="s">
        <v>11</v>
      </c>
      <c r="D21" s="4" t="s">
        <v>117</v>
      </c>
      <c r="E21" s="4" t="s">
        <v>0</v>
      </c>
      <c r="F21" s="4" t="s">
        <v>118</v>
      </c>
      <c r="G21" s="4" t="s">
        <v>119</v>
      </c>
      <c r="H21" s="4" t="s">
        <v>120</v>
      </c>
      <c r="I21" s="4" t="s">
        <v>121</v>
      </c>
      <c r="J21" s="4" t="s">
        <v>122</v>
      </c>
    </row>
    <row r="22" spans="2:10" x14ac:dyDescent="0.3">
      <c r="B22" s="4" t="s">
        <v>127</v>
      </c>
      <c r="C22" s="4" t="s">
        <v>128</v>
      </c>
      <c r="D22" s="4" t="s">
        <v>129</v>
      </c>
      <c r="E22" s="4" t="s">
        <v>1</v>
      </c>
      <c r="F22" s="4">
        <v>7</v>
      </c>
      <c r="G22" s="5">
        <v>3560000</v>
      </c>
      <c r="H22" s="7">
        <v>0.05</v>
      </c>
      <c r="I22" s="5">
        <v>534000.00000000012</v>
      </c>
      <c r="J22" s="5">
        <v>4094000</v>
      </c>
    </row>
    <row r="23" spans="2:10" x14ac:dyDescent="0.3">
      <c r="B23" s="4" t="s">
        <v>133</v>
      </c>
      <c r="C23" s="4" t="s">
        <v>134</v>
      </c>
      <c r="D23" s="4" t="s">
        <v>125</v>
      </c>
      <c r="E23" s="4" t="s">
        <v>1</v>
      </c>
      <c r="F23" s="4">
        <v>8</v>
      </c>
      <c r="G23" s="5">
        <v>3500000</v>
      </c>
      <c r="H23" s="7">
        <v>0.05</v>
      </c>
      <c r="I23" s="5">
        <v>525000.00000000012</v>
      </c>
      <c r="J23" s="5">
        <v>4025000</v>
      </c>
    </row>
    <row r="24" spans="2:10" x14ac:dyDescent="0.3">
      <c r="B24" s="4" t="s">
        <v>143</v>
      </c>
      <c r="C24" s="4" t="s">
        <v>144</v>
      </c>
      <c r="D24" s="4" t="s">
        <v>132</v>
      </c>
      <c r="E24" s="4" t="s">
        <v>1</v>
      </c>
      <c r="F24" s="4">
        <v>7</v>
      </c>
      <c r="G24" s="5">
        <v>3570000</v>
      </c>
      <c r="H24" s="7">
        <v>0.05</v>
      </c>
      <c r="I24" s="5">
        <v>535500.00000000012</v>
      </c>
      <c r="J24" s="5">
        <v>4105500</v>
      </c>
    </row>
  </sheetData>
  <mergeCells count="1">
    <mergeCell ref="B1:J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5"/>
  <sheetViews>
    <sheetView topLeftCell="A10" workbookViewId="0">
      <selection activeCell="E30" sqref="E30"/>
    </sheetView>
  </sheetViews>
  <sheetFormatPr defaultRowHeight="16.5" x14ac:dyDescent="0.3"/>
  <cols>
    <col min="1" max="1" width="9.875" bestFit="1" customWidth="1"/>
    <col min="2" max="2" width="10.625" bestFit="1" customWidth="1"/>
    <col min="3" max="3" width="9.125" bestFit="1" customWidth="1"/>
  </cols>
  <sheetData>
    <row r="1" spans="1:9" x14ac:dyDescent="0.3">
      <c r="A1" s="2" t="s">
        <v>263</v>
      </c>
      <c r="B1" s="3" t="s">
        <v>264</v>
      </c>
      <c r="F1" s="2" t="s">
        <v>9</v>
      </c>
      <c r="G1" s="3" t="s">
        <v>10</v>
      </c>
    </row>
    <row r="2" spans="1:9" x14ac:dyDescent="0.3">
      <c r="A2" s="4" t="s">
        <v>265</v>
      </c>
      <c r="B2" s="4" t="s">
        <v>266</v>
      </c>
      <c r="C2" s="4" t="s">
        <v>267</v>
      </c>
      <c r="D2" s="4" t="s">
        <v>268</v>
      </c>
      <c r="F2" s="4" t="s">
        <v>11</v>
      </c>
      <c r="G2" s="4" t="s">
        <v>0</v>
      </c>
      <c r="H2" s="4" t="s">
        <v>12</v>
      </c>
      <c r="I2" s="4" t="s">
        <v>13</v>
      </c>
    </row>
    <row r="3" spans="1:9" x14ac:dyDescent="0.3">
      <c r="A3" s="4" t="s">
        <v>269</v>
      </c>
      <c r="B3" s="4" t="s">
        <v>270</v>
      </c>
      <c r="C3" s="4">
        <v>93</v>
      </c>
      <c r="D3" s="4">
        <v>95</v>
      </c>
      <c r="F3" s="4" t="s">
        <v>14</v>
      </c>
      <c r="G3" s="4" t="s">
        <v>1</v>
      </c>
      <c r="H3" s="4">
        <v>241</v>
      </c>
      <c r="I3" s="4">
        <v>293</v>
      </c>
    </row>
    <row r="4" spans="1:9" x14ac:dyDescent="0.3">
      <c r="A4" s="4" t="s">
        <v>271</v>
      </c>
      <c r="B4" s="4" t="s">
        <v>272</v>
      </c>
      <c r="C4" s="4">
        <v>90</v>
      </c>
      <c r="D4" s="4">
        <v>88</v>
      </c>
      <c r="F4" s="4" t="s">
        <v>15</v>
      </c>
      <c r="G4" s="4" t="s">
        <v>1</v>
      </c>
      <c r="H4" s="4">
        <v>304</v>
      </c>
      <c r="I4" s="4">
        <v>356</v>
      </c>
    </row>
    <row r="5" spans="1:9" x14ac:dyDescent="0.3">
      <c r="A5" s="4" t="s">
        <v>273</v>
      </c>
      <c r="B5" s="4" t="s">
        <v>272</v>
      </c>
      <c r="C5" s="4">
        <v>79</v>
      </c>
      <c r="D5" s="4">
        <v>76</v>
      </c>
      <c r="F5" s="4" t="s">
        <v>16</v>
      </c>
      <c r="G5" s="4" t="s">
        <v>2</v>
      </c>
      <c r="H5" s="4">
        <v>389</v>
      </c>
      <c r="I5" s="4">
        <v>427</v>
      </c>
    </row>
    <row r="6" spans="1:9" x14ac:dyDescent="0.3">
      <c r="A6" s="4" t="s">
        <v>274</v>
      </c>
      <c r="B6" s="4" t="s">
        <v>270</v>
      </c>
      <c r="C6" s="4">
        <v>60</v>
      </c>
      <c r="D6" s="4">
        <v>62</v>
      </c>
      <c r="F6" s="4" t="s">
        <v>17</v>
      </c>
      <c r="G6" s="4" t="s">
        <v>2</v>
      </c>
      <c r="H6" s="4">
        <v>392</v>
      </c>
      <c r="I6" s="4">
        <v>408</v>
      </c>
    </row>
    <row r="7" spans="1:9" x14ac:dyDescent="0.3">
      <c r="A7" s="4" t="s">
        <v>275</v>
      </c>
      <c r="B7" s="4" t="s">
        <v>270</v>
      </c>
      <c r="C7" s="4">
        <v>83</v>
      </c>
      <c r="D7" s="4">
        <v>87</v>
      </c>
      <c r="F7" s="4" t="s">
        <v>18</v>
      </c>
      <c r="G7" s="4" t="s">
        <v>2</v>
      </c>
      <c r="H7" s="4">
        <v>286</v>
      </c>
      <c r="I7" s="4">
        <v>261</v>
      </c>
    </row>
    <row r="8" spans="1:9" x14ac:dyDescent="0.3">
      <c r="A8" s="4" t="s">
        <v>276</v>
      </c>
      <c r="B8" s="4" t="s">
        <v>272</v>
      </c>
      <c r="C8" s="4">
        <v>81</v>
      </c>
      <c r="D8" s="4">
        <v>76</v>
      </c>
      <c r="F8" s="4" t="s">
        <v>19</v>
      </c>
      <c r="G8" s="4" t="s">
        <v>2</v>
      </c>
      <c r="H8" s="4">
        <v>275</v>
      </c>
      <c r="I8" s="4">
        <v>233</v>
      </c>
    </row>
    <row r="9" spans="1:9" x14ac:dyDescent="0.3">
      <c r="A9" s="4" t="s">
        <v>277</v>
      </c>
      <c r="B9" s="4" t="s">
        <v>272</v>
      </c>
      <c r="C9" s="4">
        <v>65</v>
      </c>
      <c r="D9" s="4">
        <v>62</v>
      </c>
      <c r="F9" s="4" t="s">
        <v>20</v>
      </c>
      <c r="G9" s="4" t="s">
        <v>3</v>
      </c>
      <c r="H9" s="4">
        <v>395</v>
      </c>
      <c r="I9" s="4">
        <v>385</v>
      </c>
    </row>
    <row r="10" spans="1:9" x14ac:dyDescent="0.3">
      <c r="A10" s="4" t="s">
        <v>278</v>
      </c>
      <c r="B10" s="4" t="s">
        <v>270</v>
      </c>
      <c r="C10" s="4">
        <v>86</v>
      </c>
      <c r="D10" s="4">
        <v>87</v>
      </c>
      <c r="F10" s="4" t="s">
        <v>21</v>
      </c>
      <c r="G10" s="4" t="s">
        <v>3</v>
      </c>
      <c r="H10" s="4">
        <v>352</v>
      </c>
      <c r="I10" s="4">
        <v>289</v>
      </c>
    </row>
    <row r="11" spans="1:9" x14ac:dyDescent="0.3">
      <c r="A11" s="4" t="s">
        <v>279</v>
      </c>
      <c r="B11" s="4" t="s">
        <v>270</v>
      </c>
      <c r="C11" s="4">
        <v>91</v>
      </c>
      <c r="D11" s="4">
        <v>93</v>
      </c>
      <c r="F11" s="4" t="s">
        <v>22</v>
      </c>
      <c r="G11" s="4" t="s">
        <v>3</v>
      </c>
      <c r="H11" s="4">
        <v>386</v>
      </c>
      <c r="I11" s="4">
        <v>399</v>
      </c>
    </row>
    <row r="12" spans="1:9" x14ac:dyDescent="0.3">
      <c r="A12" s="42" t="s">
        <v>280</v>
      </c>
      <c r="B12" s="43"/>
      <c r="C12" s="44"/>
      <c r="D12" s="4">
        <f>ABS(AVERAGEIF(B3:B11,"남",C3:C11)-AVERAGEIF(B3:B11,"남",D3:D11))</f>
        <v>2.2000000000000028</v>
      </c>
      <c r="F12" s="42" t="s">
        <v>23</v>
      </c>
      <c r="G12" s="43"/>
      <c r="H12" s="44"/>
      <c r="I12" s="4">
        <f>COUNTIFS(H3:H11,"&gt;="&amp;LARGE(H3:H11,3),I3:I11,"&gt;="&amp;LARGE(I3:I11,3))</f>
        <v>2</v>
      </c>
    </row>
    <row r="15" spans="1:9" x14ac:dyDescent="0.3">
      <c r="A15" s="2" t="s">
        <v>24</v>
      </c>
      <c r="B15" s="3" t="s">
        <v>25</v>
      </c>
      <c r="F15" s="2" t="s">
        <v>38</v>
      </c>
      <c r="G15" s="3" t="s">
        <v>39</v>
      </c>
    </row>
    <row r="16" spans="1:9" x14ac:dyDescent="0.3">
      <c r="A16" s="4" t="s">
        <v>11</v>
      </c>
      <c r="B16" s="4" t="s">
        <v>26</v>
      </c>
      <c r="C16" s="4" t="s">
        <v>27</v>
      </c>
      <c r="D16" s="6" t="s">
        <v>28</v>
      </c>
      <c r="F16" s="4" t="s">
        <v>40</v>
      </c>
      <c r="G16" s="4" t="s">
        <v>41</v>
      </c>
      <c r="H16" s="4" t="s">
        <v>42</v>
      </c>
      <c r="I16" s="6" t="s">
        <v>43</v>
      </c>
    </row>
    <row r="17" spans="1:9" x14ac:dyDescent="0.3">
      <c r="A17" s="4" t="s">
        <v>29</v>
      </c>
      <c r="B17" s="4">
        <v>88</v>
      </c>
      <c r="C17" s="4">
        <v>5</v>
      </c>
      <c r="D17" s="4" t="str">
        <f>CHOOSE(MOD(B17,10)+1,"청주","제주","대구","광주","속초","목포","경주","고성","군산","강릉")</f>
        <v>군산</v>
      </c>
      <c r="F17" s="4" t="s">
        <v>44</v>
      </c>
      <c r="G17" s="4">
        <v>96</v>
      </c>
      <c r="H17" s="4">
        <v>6</v>
      </c>
      <c r="I17" s="4" t="str">
        <f>IF(SUM($G$17:G17)&lt;400,"",(IF(SUM($G$17:G17)&lt;600,"1차달성","2차달성")))</f>
        <v/>
      </c>
    </row>
    <row r="18" spans="1:9" x14ac:dyDescent="0.3">
      <c r="A18" s="4" t="s">
        <v>30</v>
      </c>
      <c r="B18" s="4">
        <v>61</v>
      </c>
      <c r="C18" s="4">
        <v>7</v>
      </c>
      <c r="D18" s="4" t="str">
        <f t="shared" ref="D18:D24" si="0">CHOOSE(MOD(B18,10)+1,"청주","제주","대구","광주","속초","목포","경주","고성","군산","강릉")</f>
        <v>제주</v>
      </c>
      <c r="F18" s="4" t="s">
        <v>45</v>
      </c>
      <c r="G18" s="4">
        <v>85</v>
      </c>
      <c r="H18" s="4">
        <v>1</v>
      </c>
      <c r="I18" s="4" t="str">
        <f>IF(SUM($G$17:G18)&lt;400,"",(IF(SUM($G$17:G18)&lt;600,"1차달성","2차달성")))</f>
        <v/>
      </c>
    </row>
    <row r="19" spans="1:9" x14ac:dyDescent="0.3">
      <c r="A19" s="4" t="s">
        <v>32</v>
      </c>
      <c r="B19" s="4">
        <v>44</v>
      </c>
      <c r="C19" s="4">
        <v>2</v>
      </c>
      <c r="D19" s="4" t="str">
        <f t="shared" si="0"/>
        <v>속초</v>
      </c>
      <c r="F19" s="4" t="s">
        <v>46</v>
      </c>
      <c r="G19" s="4">
        <v>102</v>
      </c>
      <c r="H19" s="4">
        <v>4</v>
      </c>
      <c r="I19" s="4" t="str">
        <f>IF(SUM($G$17:G19)&lt;400,"",(IF(SUM($G$17:G19)&lt;600,"1차달성","2차달성")))</f>
        <v/>
      </c>
    </row>
    <row r="20" spans="1:9" x14ac:dyDescent="0.3">
      <c r="A20" s="4" t="s">
        <v>33</v>
      </c>
      <c r="B20" s="4">
        <v>96</v>
      </c>
      <c r="C20" s="4">
        <v>4</v>
      </c>
      <c r="D20" s="4" t="str">
        <f t="shared" si="0"/>
        <v>경주</v>
      </c>
      <c r="F20" s="4" t="s">
        <v>47</v>
      </c>
      <c r="G20" s="4">
        <v>128</v>
      </c>
      <c r="H20" s="4">
        <v>2</v>
      </c>
      <c r="I20" s="4" t="str">
        <f>IF(SUM($G$17:G20)&lt;400,"",(IF(SUM($G$17:G20)&lt;600,"1차달성","2차달성")))</f>
        <v>1차달성</v>
      </c>
    </row>
    <row r="21" spans="1:9" x14ac:dyDescent="0.3">
      <c r="A21" s="4" t="s">
        <v>34</v>
      </c>
      <c r="B21" s="4">
        <v>85</v>
      </c>
      <c r="C21" s="4">
        <v>6</v>
      </c>
      <c r="D21" s="4" t="str">
        <f t="shared" si="0"/>
        <v>목포</v>
      </c>
      <c r="F21" s="4" t="s">
        <v>48</v>
      </c>
      <c r="G21" s="4">
        <v>93</v>
      </c>
      <c r="H21" s="4">
        <v>8</v>
      </c>
      <c r="I21" s="4" t="str">
        <f>IF(SUM($G$17:G21)&lt;400,"",(IF(SUM($G$17:G21)&lt;600,"1차달성","2차달성")))</f>
        <v>1차달성</v>
      </c>
    </row>
    <row r="22" spans="1:9" x14ac:dyDescent="0.3">
      <c r="A22" s="4" t="s">
        <v>35</v>
      </c>
      <c r="B22" s="4">
        <v>70</v>
      </c>
      <c r="C22" s="4">
        <v>4</v>
      </c>
      <c r="D22" s="4" t="str">
        <f t="shared" si="0"/>
        <v>청주</v>
      </c>
      <c r="F22" s="4" t="s">
        <v>49</v>
      </c>
      <c r="G22" s="4">
        <v>76</v>
      </c>
      <c r="H22" s="4">
        <v>4</v>
      </c>
      <c r="I22" s="4" t="str">
        <f>IF(SUM($G$17:G22)&lt;400,"",(IF(SUM($G$17:G22)&lt;600,"1차달성","2차달성")))</f>
        <v>1차달성</v>
      </c>
    </row>
    <row r="23" spans="1:9" x14ac:dyDescent="0.3">
      <c r="A23" s="4" t="s">
        <v>36</v>
      </c>
      <c r="B23" s="4">
        <v>69</v>
      </c>
      <c r="C23" s="4">
        <v>3</v>
      </c>
      <c r="D23" s="4" t="str">
        <f t="shared" si="0"/>
        <v>강릉</v>
      </c>
      <c r="F23" s="4" t="s">
        <v>50</v>
      </c>
      <c r="G23" s="4">
        <v>89</v>
      </c>
      <c r="H23" s="4">
        <v>3</v>
      </c>
      <c r="I23" s="4" t="str">
        <f>IF(SUM($G$17:G23)&lt;400,"",(IF(SUM($G$17:G23)&lt;600,"1차달성","2차달성")))</f>
        <v>2차달성</v>
      </c>
    </row>
    <row r="24" spans="1:9" x14ac:dyDescent="0.3">
      <c r="A24" s="4" t="s">
        <v>37</v>
      </c>
      <c r="B24" s="4">
        <v>92</v>
      </c>
      <c r="C24" s="4">
        <v>5</v>
      </c>
      <c r="D24" s="4" t="str">
        <f t="shared" si="0"/>
        <v>대구</v>
      </c>
      <c r="F24" s="4" t="s">
        <v>51</v>
      </c>
      <c r="G24" s="4">
        <v>111</v>
      </c>
      <c r="H24" s="4">
        <v>5</v>
      </c>
      <c r="I24" s="4" t="str">
        <f>IF(SUM($G$17:G24)&lt;400,"",(IF(SUM($G$17:G24)&lt;600,"1차달성","2차달성")))</f>
        <v>2차달성</v>
      </c>
    </row>
    <row r="26" spans="1:9" x14ac:dyDescent="0.3">
      <c r="A26" s="2" t="s">
        <v>52</v>
      </c>
      <c r="B26" s="3" t="s">
        <v>53</v>
      </c>
    </row>
    <row r="27" spans="1:9" x14ac:dyDescent="0.3">
      <c r="A27" s="4" t="s">
        <v>54</v>
      </c>
      <c r="B27" s="4" t="s">
        <v>55</v>
      </c>
      <c r="C27" s="6" t="s">
        <v>56</v>
      </c>
    </row>
    <row r="28" spans="1:9" x14ac:dyDescent="0.3">
      <c r="A28" s="4" t="s">
        <v>57</v>
      </c>
      <c r="B28" s="5">
        <v>6841000</v>
      </c>
      <c r="C28" s="5">
        <f>B28/INDEX($F$34:$H$35,2,MATCH(LEFT(A28,3),$F$34:$H$34,0))</f>
        <v>7890.4267589388701</v>
      </c>
    </row>
    <row r="29" spans="1:9" x14ac:dyDescent="0.3">
      <c r="A29" s="4" t="s">
        <v>58</v>
      </c>
      <c r="B29" s="5">
        <v>8200000</v>
      </c>
      <c r="C29" s="5">
        <f t="shared" ref="C29:C35" si="1">B29/INDEX($F$34:$H$35,2,MATCH(LEFT(A29,3),$F$34:$H$34,0))</f>
        <v>7308.3778966131904</v>
      </c>
    </row>
    <row r="30" spans="1:9" x14ac:dyDescent="0.3">
      <c r="A30" s="4" t="s">
        <v>59</v>
      </c>
      <c r="B30" s="5">
        <v>4985000</v>
      </c>
      <c r="C30" s="5">
        <f t="shared" si="1"/>
        <v>4442.9590017825312</v>
      </c>
    </row>
    <row r="31" spans="1:9" x14ac:dyDescent="0.3">
      <c r="A31" s="4" t="s">
        <v>60</v>
      </c>
      <c r="B31" s="5">
        <v>7650000</v>
      </c>
      <c r="C31" s="5">
        <f t="shared" si="1"/>
        <v>4808.2966687617854</v>
      </c>
    </row>
    <row r="32" spans="1:9" x14ac:dyDescent="0.3">
      <c r="A32" s="4" t="s">
        <v>61</v>
      </c>
      <c r="B32" s="5">
        <v>6683000</v>
      </c>
      <c r="C32" s="5">
        <f t="shared" si="1"/>
        <v>7708.1891580161473</v>
      </c>
    </row>
    <row r="33" spans="1:8" x14ac:dyDescent="0.3">
      <c r="A33" s="4" t="s">
        <v>62</v>
      </c>
      <c r="B33" s="5">
        <v>6150000</v>
      </c>
      <c r="C33" s="5">
        <f t="shared" si="1"/>
        <v>3865.4934003771214</v>
      </c>
      <c r="E33" t="s">
        <v>65</v>
      </c>
    </row>
    <row r="34" spans="1:8" x14ac:dyDescent="0.3">
      <c r="A34" s="4" t="s">
        <v>63</v>
      </c>
      <c r="B34" s="5">
        <v>7240000</v>
      </c>
      <c r="C34" s="5">
        <f t="shared" si="1"/>
        <v>8350.6343713956176</v>
      </c>
      <c r="E34" s="4" t="s">
        <v>66</v>
      </c>
      <c r="F34" s="4" t="s">
        <v>67</v>
      </c>
      <c r="G34" s="4" t="s">
        <v>68</v>
      </c>
      <c r="H34" s="4" t="s">
        <v>69</v>
      </c>
    </row>
    <row r="35" spans="1:8" x14ac:dyDescent="0.3">
      <c r="A35" s="4" t="s">
        <v>64</v>
      </c>
      <c r="B35" s="5">
        <v>8060000</v>
      </c>
      <c r="C35" s="5">
        <f t="shared" si="1"/>
        <v>7183.6007130124781</v>
      </c>
      <c r="E35" s="4" t="s">
        <v>70</v>
      </c>
      <c r="F35" s="5">
        <v>1122</v>
      </c>
      <c r="G35" s="5">
        <v>867</v>
      </c>
      <c r="H35" s="5">
        <v>1591</v>
      </c>
    </row>
  </sheetData>
  <mergeCells count="2">
    <mergeCell ref="F12:H12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I23"/>
  <sheetViews>
    <sheetView workbookViewId="0">
      <selection activeCell="N12" sqref="N12"/>
    </sheetView>
  </sheetViews>
  <sheetFormatPr defaultRowHeight="16.5" outlineLevelRow="3" x14ac:dyDescent="0.3"/>
  <cols>
    <col min="1" max="1" width="2.625" customWidth="1"/>
    <col min="8" max="9" width="10.375" bestFit="1" customWidth="1"/>
  </cols>
  <sheetData>
    <row r="1" spans="2:9" ht="20.25" x14ac:dyDescent="0.3">
      <c r="B1" s="36" t="s">
        <v>147</v>
      </c>
      <c r="C1" s="36"/>
      <c r="D1" s="36"/>
      <c r="E1" s="36"/>
      <c r="F1" s="36"/>
      <c r="G1" s="36"/>
      <c r="H1" s="36"/>
      <c r="I1" s="36"/>
    </row>
    <row r="3" spans="2:9" x14ac:dyDescent="0.3">
      <c r="B3" s="4" t="s">
        <v>5</v>
      </c>
      <c r="C3" s="4" t="s">
        <v>148</v>
      </c>
      <c r="D3" s="4" t="s">
        <v>149</v>
      </c>
      <c r="E3" s="4" t="s">
        <v>150</v>
      </c>
      <c r="F3" s="4" t="s">
        <v>41</v>
      </c>
      <c r="G3" s="4" t="s">
        <v>151</v>
      </c>
      <c r="H3" s="4" t="s">
        <v>152</v>
      </c>
      <c r="I3" s="4" t="s">
        <v>153</v>
      </c>
    </row>
    <row r="4" spans="2:9" outlineLevel="3" x14ac:dyDescent="0.3">
      <c r="B4" s="4" t="s">
        <v>161</v>
      </c>
      <c r="C4" s="4" t="s">
        <v>125</v>
      </c>
      <c r="D4" s="4" t="s">
        <v>162</v>
      </c>
      <c r="E4" s="4" t="s">
        <v>163</v>
      </c>
      <c r="F4" s="4">
        <v>90</v>
      </c>
      <c r="G4" s="4">
        <v>30</v>
      </c>
      <c r="H4" s="4">
        <v>8</v>
      </c>
      <c r="I4" s="7">
        <v>0.27</v>
      </c>
    </row>
    <row r="5" spans="2:9" outlineLevel="3" x14ac:dyDescent="0.3">
      <c r="B5" s="4" t="s">
        <v>164</v>
      </c>
      <c r="C5" s="4" t="s">
        <v>125</v>
      </c>
      <c r="D5" s="4" t="s">
        <v>165</v>
      </c>
      <c r="E5" s="4" t="s">
        <v>163</v>
      </c>
      <c r="F5" s="4">
        <v>300</v>
      </c>
      <c r="G5" s="4">
        <v>100</v>
      </c>
      <c r="H5" s="4">
        <v>65</v>
      </c>
      <c r="I5" s="7">
        <v>0.65</v>
      </c>
    </row>
    <row r="6" spans="2:9" outlineLevel="2" x14ac:dyDescent="0.3">
      <c r="B6" s="4"/>
      <c r="C6" s="4"/>
      <c r="D6" s="4"/>
      <c r="E6" s="25" t="s">
        <v>319</v>
      </c>
      <c r="F6" s="4"/>
      <c r="G6" s="4"/>
      <c r="H6" s="4">
        <f>SUBTOTAL(9,H4:H5)</f>
        <v>73</v>
      </c>
      <c r="I6" s="7"/>
    </row>
    <row r="7" spans="2:9" outlineLevel="3" x14ac:dyDescent="0.3">
      <c r="B7" s="4" t="s">
        <v>159</v>
      </c>
      <c r="C7" s="4" t="s">
        <v>125</v>
      </c>
      <c r="D7" s="4" t="s">
        <v>160</v>
      </c>
      <c r="E7" s="4" t="s">
        <v>156</v>
      </c>
      <c r="F7" s="4">
        <v>85</v>
      </c>
      <c r="G7" s="4">
        <v>30</v>
      </c>
      <c r="H7" s="4">
        <v>9</v>
      </c>
      <c r="I7" s="7">
        <v>0.3</v>
      </c>
    </row>
    <row r="8" spans="2:9" outlineLevel="2" x14ac:dyDescent="0.3">
      <c r="B8" s="4"/>
      <c r="C8" s="4"/>
      <c r="D8" s="4"/>
      <c r="E8" s="25" t="s">
        <v>320</v>
      </c>
      <c r="F8" s="4"/>
      <c r="G8" s="4"/>
      <c r="H8" s="4">
        <f>SUBTOTAL(9,H7:H7)</f>
        <v>9</v>
      </c>
      <c r="I8" s="7"/>
    </row>
    <row r="9" spans="2:9" outlineLevel="1" x14ac:dyDescent="0.3">
      <c r="B9" s="4"/>
      <c r="C9" s="25" t="s">
        <v>315</v>
      </c>
      <c r="D9" s="4"/>
      <c r="E9" s="4"/>
      <c r="F9" s="4">
        <f>SUBTOTAL(1,F4:F7)</f>
        <v>158.33333333333334</v>
      </c>
      <c r="G9" s="4">
        <f>SUBTOTAL(1,G4:G7)</f>
        <v>53.333333333333336</v>
      </c>
      <c r="H9" s="4"/>
      <c r="I9" s="7"/>
    </row>
    <row r="10" spans="2:9" outlineLevel="3" x14ac:dyDescent="0.3">
      <c r="B10" s="4" t="s">
        <v>171</v>
      </c>
      <c r="C10" s="4" t="s">
        <v>129</v>
      </c>
      <c r="D10" s="4" t="s">
        <v>172</v>
      </c>
      <c r="E10" s="4" t="s">
        <v>168</v>
      </c>
      <c r="F10" s="4">
        <v>250</v>
      </c>
      <c r="G10" s="4">
        <v>100</v>
      </c>
      <c r="H10" s="4">
        <v>75</v>
      </c>
      <c r="I10" s="7">
        <v>0.75</v>
      </c>
    </row>
    <row r="11" spans="2:9" outlineLevel="3" x14ac:dyDescent="0.3">
      <c r="B11" s="4" t="s">
        <v>173</v>
      </c>
      <c r="C11" s="4" t="s">
        <v>129</v>
      </c>
      <c r="D11" s="4" t="s">
        <v>174</v>
      </c>
      <c r="E11" s="4" t="s">
        <v>168</v>
      </c>
      <c r="F11" s="4">
        <v>45</v>
      </c>
      <c r="G11" s="4">
        <v>60</v>
      </c>
      <c r="H11" s="4">
        <v>15</v>
      </c>
      <c r="I11" s="7">
        <v>0.25</v>
      </c>
    </row>
    <row r="12" spans="2:9" outlineLevel="2" x14ac:dyDescent="0.3">
      <c r="B12" s="4"/>
      <c r="C12" s="4"/>
      <c r="D12" s="4"/>
      <c r="E12" s="25" t="s">
        <v>321</v>
      </c>
      <c r="F12" s="4"/>
      <c r="G12" s="4"/>
      <c r="H12" s="4">
        <f>SUBTOTAL(9,H10:H11)</f>
        <v>90</v>
      </c>
      <c r="I12" s="7"/>
    </row>
    <row r="13" spans="2:9" outlineLevel="3" x14ac:dyDescent="0.3">
      <c r="B13" s="4" t="s">
        <v>157</v>
      </c>
      <c r="C13" s="4" t="s">
        <v>129</v>
      </c>
      <c r="D13" s="4" t="s">
        <v>158</v>
      </c>
      <c r="E13" s="4" t="s">
        <v>156</v>
      </c>
      <c r="F13" s="4">
        <v>190</v>
      </c>
      <c r="G13" s="4">
        <v>70</v>
      </c>
      <c r="H13" s="4">
        <v>21</v>
      </c>
      <c r="I13" s="7">
        <v>0.3</v>
      </c>
    </row>
    <row r="14" spans="2:9" outlineLevel="2" x14ac:dyDescent="0.3">
      <c r="B14" s="4"/>
      <c r="C14" s="4"/>
      <c r="D14" s="4"/>
      <c r="E14" s="25" t="s">
        <v>320</v>
      </c>
      <c r="F14" s="4"/>
      <c r="G14" s="4"/>
      <c r="H14" s="4">
        <f>SUBTOTAL(9,H13:H13)</f>
        <v>21</v>
      </c>
      <c r="I14" s="7"/>
    </row>
    <row r="15" spans="2:9" outlineLevel="1" x14ac:dyDescent="0.3">
      <c r="B15" s="4"/>
      <c r="C15" s="25" t="s">
        <v>316</v>
      </c>
      <c r="D15" s="4"/>
      <c r="E15" s="4"/>
      <c r="F15" s="4">
        <f>SUBTOTAL(1,F10:F13)</f>
        <v>161.66666666666666</v>
      </c>
      <c r="G15" s="4">
        <f>SUBTOTAL(1,G10:G13)</f>
        <v>76.666666666666671</v>
      </c>
      <c r="H15" s="4"/>
      <c r="I15" s="7"/>
    </row>
    <row r="16" spans="2:9" outlineLevel="3" x14ac:dyDescent="0.3">
      <c r="B16" s="4" t="s">
        <v>166</v>
      </c>
      <c r="C16" s="4" t="s">
        <v>132</v>
      </c>
      <c r="D16" s="4" t="s">
        <v>167</v>
      </c>
      <c r="E16" s="4" t="s">
        <v>168</v>
      </c>
      <c r="F16" s="4">
        <v>160</v>
      </c>
      <c r="G16" s="4">
        <v>70</v>
      </c>
      <c r="H16" s="4">
        <v>18</v>
      </c>
      <c r="I16" s="7">
        <v>0.26</v>
      </c>
    </row>
    <row r="17" spans="2:9" outlineLevel="3" x14ac:dyDescent="0.3">
      <c r="B17" s="4" t="s">
        <v>169</v>
      </c>
      <c r="C17" s="4" t="s">
        <v>132</v>
      </c>
      <c r="D17" s="4" t="s">
        <v>170</v>
      </c>
      <c r="E17" s="4" t="s">
        <v>168</v>
      </c>
      <c r="F17" s="4">
        <v>180</v>
      </c>
      <c r="G17" s="4">
        <v>70</v>
      </c>
      <c r="H17" s="4">
        <v>55</v>
      </c>
      <c r="I17" s="7">
        <v>0.79</v>
      </c>
    </row>
    <row r="18" spans="2:9" outlineLevel="2" x14ac:dyDescent="0.3">
      <c r="B18" s="4"/>
      <c r="C18" s="4"/>
      <c r="D18" s="4"/>
      <c r="E18" s="25" t="s">
        <v>321</v>
      </c>
      <c r="F18" s="4"/>
      <c r="G18" s="4"/>
      <c r="H18" s="4">
        <f>SUBTOTAL(9,H16:H17)</f>
        <v>73</v>
      </c>
      <c r="I18" s="7"/>
    </row>
    <row r="19" spans="2:9" outlineLevel="3" x14ac:dyDescent="0.3">
      <c r="B19" s="4" t="s">
        <v>154</v>
      </c>
      <c r="C19" s="4" t="s">
        <v>132</v>
      </c>
      <c r="D19" s="4" t="s">
        <v>155</v>
      </c>
      <c r="E19" s="4" t="s">
        <v>156</v>
      </c>
      <c r="F19" s="4">
        <v>210</v>
      </c>
      <c r="G19" s="4">
        <v>100</v>
      </c>
      <c r="H19" s="4">
        <v>30</v>
      </c>
      <c r="I19" s="7">
        <v>0.3</v>
      </c>
    </row>
    <row r="20" spans="2:9" outlineLevel="2" x14ac:dyDescent="0.3">
      <c r="B20" s="1"/>
      <c r="C20" s="1"/>
      <c r="D20" s="1"/>
      <c r="E20" s="26" t="s">
        <v>320</v>
      </c>
      <c r="F20" s="1"/>
      <c r="G20" s="1"/>
      <c r="H20" s="1">
        <f>SUBTOTAL(9,H19:H19)</f>
        <v>30</v>
      </c>
      <c r="I20" s="8"/>
    </row>
    <row r="21" spans="2:9" outlineLevel="1" x14ac:dyDescent="0.3">
      <c r="B21" s="1"/>
      <c r="C21" s="26" t="s">
        <v>317</v>
      </c>
      <c r="D21" s="1"/>
      <c r="E21" s="1"/>
      <c r="F21" s="1">
        <f>SUBTOTAL(1,F16:F19)</f>
        <v>183.33333333333334</v>
      </c>
      <c r="G21" s="1">
        <f>SUBTOTAL(1,G16:G19)</f>
        <v>80</v>
      </c>
      <c r="H21" s="1"/>
      <c r="I21" s="8"/>
    </row>
    <row r="22" spans="2:9" x14ac:dyDescent="0.3">
      <c r="B22" s="1"/>
      <c r="C22" s="26"/>
      <c r="D22" s="1"/>
      <c r="E22" s="26" t="s">
        <v>322</v>
      </c>
      <c r="F22" s="1"/>
      <c r="G22" s="1"/>
      <c r="H22" s="1">
        <f>SUBTOTAL(9,H4:H19)</f>
        <v>296</v>
      </c>
      <c r="I22" s="8"/>
    </row>
    <row r="23" spans="2:9" x14ac:dyDescent="0.3">
      <c r="B23" s="1"/>
      <c r="C23" s="26" t="s">
        <v>318</v>
      </c>
      <c r="D23" s="1"/>
      <c r="E23" s="1"/>
      <c r="F23" s="1">
        <f>SUBTOTAL(1,F4:F19)</f>
        <v>167.77777777777777</v>
      </c>
      <c r="G23" s="1">
        <f>SUBTOTAL(1,G4:G19)</f>
        <v>70</v>
      </c>
      <c r="H23" s="1"/>
      <c r="I23" s="8"/>
    </row>
  </sheetData>
  <sortState xmlns:xlrd2="http://schemas.microsoft.com/office/spreadsheetml/2017/richdata2" ref="B4:I19">
    <sortCondition ref="C4:C19"/>
    <sortCondition ref="E4:E19"/>
  </sortState>
  <mergeCells count="1">
    <mergeCell ref="B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26"/>
  <sheetViews>
    <sheetView workbookViewId="0">
      <selection activeCell="D19" sqref="D19"/>
    </sheetView>
  </sheetViews>
  <sheetFormatPr defaultRowHeight="16.5" x14ac:dyDescent="0.3"/>
  <cols>
    <col min="1" max="1" width="15.25" bestFit="1" customWidth="1"/>
    <col min="2" max="4" width="11.375" bestFit="1" customWidth="1"/>
    <col min="5" max="5" width="12.375" bestFit="1" customWidth="1"/>
    <col min="6" max="6" width="8.625" customWidth="1"/>
    <col min="7" max="7" width="9.125" bestFit="1" customWidth="1"/>
  </cols>
  <sheetData>
    <row r="1" spans="1:7" ht="20.25" x14ac:dyDescent="0.3">
      <c r="A1" s="36" t="s">
        <v>175</v>
      </c>
      <c r="B1" s="36"/>
      <c r="C1" s="36"/>
      <c r="D1" s="36"/>
      <c r="E1" s="36"/>
      <c r="F1" s="36"/>
      <c r="G1" s="36"/>
    </row>
    <row r="3" spans="1:7" x14ac:dyDescent="0.3">
      <c r="A3" s="4" t="s">
        <v>176</v>
      </c>
      <c r="B3" s="4" t="s">
        <v>177</v>
      </c>
      <c r="C3" s="4" t="s">
        <v>178</v>
      </c>
      <c r="D3" s="4" t="s">
        <v>179</v>
      </c>
      <c r="E3" s="4" t="s">
        <v>180</v>
      </c>
      <c r="F3" s="4" t="s">
        <v>181</v>
      </c>
      <c r="G3" s="4" t="s">
        <v>182</v>
      </c>
    </row>
    <row r="4" spans="1:7" x14ac:dyDescent="0.3">
      <c r="A4" s="4" t="s">
        <v>183</v>
      </c>
      <c r="B4" s="4" t="s">
        <v>184</v>
      </c>
      <c r="C4" s="5">
        <v>150</v>
      </c>
      <c r="D4" s="5">
        <v>1200</v>
      </c>
      <c r="E4" s="5">
        <f>1300*D4</f>
        <v>1560000</v>
      </c>
      <c r="F4" s="5">
        <v>1300</v>
      </c>
      <c r="G4" s="5">
        <f>F4*500</f>
        <v>650000</v>
      </c>
    </row>
    <row r="5" spans="1:7" x14ac:dyDescent="0.3">
      <c r="A5" s="4" t="s">
        <v>183</v>
      </c>
      <c r="B5" s="4" t="s">
        <v>185</v>
      </c>
      <c r="C5" s="5">
        <v>300</v>
      </c>
      <c r="D5" s="5">
        <v>800</v>
      </c>
      <c r="E5" s="5">
        <f t="shared" ref="E5:E12" si="0">1300*D5</f>
        <v>1040000</v>
      </c>
      <c r="F5" s="5">
        <v>1000</v>
      </c>
      <c r="G5" s="5">
        <f t="shared" ref="G5:G12" si="1">F5*500</f>
        <v>500000</v>
      </c>
    </row>
    <row r="6" spans="1:7" x14ac:dyDescent="0.3">
      <c r="A6" s="4" t="s">
        <v>183</v>
      </c>
      <c r="B6" s="4" t="s">
        <v>186</v>
      </c>
      <c r="C6" s="5">
        <v>120</v>
      </c>
      <c r="D6" s="5">
        <v>1100</v>
      </c>
      <c r="E6" s="5">
        <f t="shared" si="0"/>
        <v>1430000</v>
      </c>
      <c r="F6" s="5">
        <v>1000</v>
      </c>
      <c r="G6" s="5">
        <f t="shared" si="1"/>
        <v>500000</v>
      </c>
    </row>
    <row r="7" spans="1:7" x14ac:dyDescent="0.3">
      <c r="A7" s="4" t="s">
        <v>187</v>
      </c>
      <c r="B7" s="4" t="s">
        <v>188</v>
      </c>
      <c r="C7" s="5">
        <v>100</v>
      </c>
      <c r="D7" s="5">
        <v>1200</v>
      </c>
      <c r="E7" s="5">
        <f t="shared" si="0"/>
        <v>1560000</v>
      </c>
      <c r="F7" s="5">
        <v>1100</v>
      </c>
      <c r="G7" s="5">
        <f t="shared" si="1"/>
        <v>550000</v>
      </c>
    </row>
    <row r="8" spans="1:7" x14ac:dyDescent="0.3">
      <c r="A8" s="4" t="s">
        <v>187</v>
      </c>
      <c r="B8" s="4" t="s">
        <v>189</v>
      </c>
      <c r="C8" s="5">
        <v>200</v>
      </c>
      <c r="D8" s="5">
        <v>900</v>
      </c>
      <c r="E8" s="5">
        <f t="shared" si="0"/>
        <v>1170000</v>
      </c>
      <c r="F8" s="5">
        <v>1000</v>
      </c>
      <c r="G8" s="5">
        <f t="shared" si="1"/>
        <v>500000</v>
      </c>
    </row>
    <row r="9" spans="1:7" x14ac:dyDescent="0.3">
      <c r="A9" s="4" t="s">
        <v>187</v>
      </c>
      <c r="B9" s="4" t="s">
        <v>190</v>
      </c>
      <c r="C9" s="5">
        <v>250</v>
      </c>
      <c r="D9" s="5">
        <v>700</v>
      </c>
      <c r="E9" s="5">
        <f t="shared" si="0"/>
        <v>910000</v>
      </c>
      <c r="F9" s="5">
        <v>850</v>
      </c>
      <c r="G9" s="5">
        <f t="shared" si="1"/>
        <v>425000</v>
      </c>
    </row>
    <row r="10" spans="1:7" x14ac:dyDescent="0.3">
      <c r="A10" s="4" t="s">
        <v>191</v>
      </c>
      <c r="B10" s="4" t="s">
        <v>192</v>
      </c>
      <c r="C10" s="5">
        <v>80</v>
      </c>
      <c r="D10" s="5">
        <v>1300</v>
      </c>
      <c r="E10" s="5">
        <f t="shared" si="0"/>
        <v>1690000</v>
      </c>
      <c r="F10" s="5">
        <v>1200</v>
      </c>
      <c r="G10" s="5">
        <f t="shared" si="1"/>
        <v>600000</v>
      </c>
    </row>
    <row r="11" spans="1:7" x14ac:dyDescent="0.3">
      <c r="A11" s="4" t="s">
        <v>191</v>
      </c>
      <c r="B11" s="4" t="s">
        <v>193</v>
      </c>
      <c r="C11" s="5">
        <v>100</v>
      </c>
      <c r="D11" s="5">
        <v>1000</v>
      </c>
      <c r="E11" s="5">
        <f t="shared" si="0"/>
        <v>1300000</v>
      </c>
      <c r="F11" s="5">
        <v>1050</v>
      </c>
      <c r="G11" s="5">
        <f t="shared" si="1"/>
        <v>525000</v>
      </c>
    </row>
    <row r="12" spans="1:7" x14ac:dyDescent="0.3">
      <c r="A12" s="4" t="s">
        <v>191</v>
      </c>
      <c r="B12" s="4" t="s">
        <v>194</v>
      </c>
      <c r="C12" s="5">
        <v>80</v>
      </c>
      <c r="D12" s="5">
        <v>800</v>
      </c>
      <c r="E12" s="5">
        <f t="shared" si="0"/>
        <v>1040000</v>
      </c>
      <c r="F12" s="5">
        <v>700</v>
      </c>
      <c r="G12" s="5">
        <f t="shared" si="1"/>
        <v>350000</v>
      </c>
    </row>
    <row r="18" spans="1:4" x14ac:dyDescent="0.3">
      <c r="A18" s="27" t="s">
        <v>323</v>
      </c>
      <c r="B18" s="27" t="s">
        <v>176</v>
      </c>
    </row>
    <row r="19" spans="1:4" x14ac:dyDescent="0.3">
      <c r="A19" s="27" t="s">
        <v>177</v>
      </c>
      <c r="B19" t="s">
        <v>183</v>
      </c>
      <c r="C19" t="s">
        <v>187</v>
      </c>
      <c r="D19" t="s">
        <v>322</v>
      </c>
    </row>
    <row r="20" spans="1:4" x14ac:dyDescent="0.3">
      <c r="A20" t="s">
        <v>185</v>
      </c>
      <c r="B20" s="28">
        <v>500000</v>
      </c>
      <c r="C20" s="28"/>
      <c r="D20" s="28">
        <v>500000</v>
      </c>
    </row>
    <row r="21" spans="1:4" x14ac:dyDescent="0.3">
      <c r="A21" t="s">
        <v>186</v>
      </c>
      <c r="B21" s="28">
        <v>500000</v>
      </c>
      <c r="C21" s="28"/>
      <c r="D21" s="28">
        <v>500000</v>
      </c>
    </row>
    <row r="22" spans="1:4" x14ac:dyDescent="0.3">
      <c r="A22" t="s">
        <v>190</v>
      </c>
      <c r="B22" s="28"/>
      <c r="C22" s="28">
        <v>425000</v>
      </c>
      <c r="D22" s="28">
        <v>425000</v>
      </c>
    </row>
    <row r="23" spans="1:4" x14ac:dyDescent="0.3">
      <c r="A23" t="s">
        <v>189</v>
      </c>
      <c r="B23" s="28"/>
      <c r="C23" s="28">
        <v>500000</v>
      </c>
      <c r="D23" s="28">
        <v>500000</v>
      </c>
    </row>
    <row r="24" spans="1:4" x14ac:dyDescent="0.3">
      <c r="A24" t="s">
        <v>188</v>
      </c>
      <c r="B24" s="28"/>
      <c r="C24" s="28">
        <v>550000</v>
      </c>
      <c r="D24" s="28">
        <v>550000</v>
      </c>
    </row>
    <row r="25" spans="1:4" x14ac:dyDescent="0.3">
      <c r="A25" t="s">
        <v>184</v>
      </c>
      <c r="B25" s="28">
        <v>650000</v>
      </c>
      <c r="C25" s="28"/>
      <c r="D25" s="28">
        <v>650000</v>
      </c>
    </row>
    <row r="26" spans="1:4" x14ac:dyDescent="0.3">
      <c r="A26" t="s">
        <v>322</v>
      </c>
      <c r="B26" s="28">
        <v>1650000</v>
      </c>
      <c r="C26" s="28">
        <v>1475000</v>
      </c>
      <c r="D26" s="28">
        <v>3125000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6F9D-072A-4936-A3EC-E32F28182667}">
  <dimension ref="A1:E8"/>
  <sheetViews>
    <sheetView workbookViewId="0">
      <selection activeCell="H7" sqref="H7"/>
    </sheetView>
  </sheetViews>
  <sheetFormatPr defaultRowHeight="16.5" x14ac:dyDescent="0.3"/>
  <cols>
    <col min="1" max="2" width="10.625" customWidth="1"/>
    <col min="3" max="3" width="5.625" customWidth="1"/>
    <col min="5" max="5" width="8.25" customWidth="1"/>
  </cols>
  <sheetData>
    <row r="1" spans="1:5" x14ac:dyDescent="0.3">
      <c r="A1" s="45" t="s">
        <v>195</v>
      </c>
      <c r="B1" s="45"/>
    </row>
    <row r="3" spans="1:5" x14ac:dyDescent="0.3">
      <c r="A3" s="4" t="s">
        <v>196</v>
      </c>
      <c r="B3" s="4" t="s">
        <v>197</v>
      </c>
      <c r="D3" s="4" t="s">
        <v>202</v>
      </c>
      <c r="E3" s="4" t="s">
        <v>203</v>
      </c>
    </row>
    <row r="4" spans="1:5" x14ac:dyDescent="0.3">
      <c r="A4" s="4" t="s">
        <v>198</v>
      </c>
      <c r="B4" s="10">
        <v>2450</v>
      </c>
      <c r="D4" s="11"/>
      <c r="E4" s="9"/>
    </row>
    <row r="5" spans="1:5" x14ac:dyDescent="0.3">
      <c r="A5" s="4" t="s">
        <v>199</v>
      </c>
      <c r="B5" s="10">
        <v>1200</v>
      </c>
      <c r="D5" s="12">
        <v>1000</v>
      </c>
      <c r="E5" s="9"/>
    </row>
    <row r="6" spans="1:5" x14ac:dyDescent="0.3">
      <c r="A6" s="4" t="s">
        <v>200</v>
      </c>
      <c r="B6" s="11">
        <f>B5/B4</f>
        <v>0.48979591836734693</v>
      </c>
      <c r="D6" s="12">
        <v>1500</v>
      </c>
      <c r="E6" s="9"/>
    </row>
    <row r="7" spans="1:5" x14ac:dyDescent="0.3">
      <c r="A7" s="4" t="s">
        <v>201</v>
      </c>
      <c r="B7" s="10">
        <v>-1250</v>
      </c>
      <c r="D7" s="12">
        <v>2000</v>
      </c>
      <c r="E7" s="9"/>
    </row>
    <row r="8" spans="1:5" x14ac:dyDescent="0.3">
      <c r="D8" s="12">
        <v>2500</v>
      </c>
      <c r="E8" s="9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2"/>
  <sheetViews>
    <sheetView workbookViewId="0">
      <selection activeCell="J19" sqref="J19"/>
    </sheetView>
  </sheetViews>
  <sheetFormatPr defaultRowHeight="16.5" x14ac:dyDescent="0.3"/>
  <cols>
    <col min="4" max="4" width="10.625" bestFit="1" customWidth="1"/>
    <col min="6" max="6" width="10.375" bestFit="1" customWidth="1"/>
    <col min="8" max="8" width="10.375" bestFit="1" customWidth="1"/>
  </cols>
  <sheetData>
    <row r="1" spans="1:9" ht="20.25" x14ac:dyDescent="0.3">
      <c r="A1" s="36" t="s">
        <v>204</v>
      </c>
      <c r="B1" s="36"/>
      <c r="C1" s="36"/>
      <c r="D1" s="36"/>
      <c r="E1" s="36"/>
      <c r="F1" s="36"/>
      <c r="G1" s="36"/>
      <c r="H1" s="36"/>
      <c r="I1" s="36"/>
    </row>
    <row r="3" spans="1:9" x14ac:dyDescent="0.3">
      <c r="A3" s="4" t="s">
        <v>205</v>
      </c>
      <c r="B3" s="4" t="s">
        <v>206</v>
      </c>
      <c r="C3" s="4" t="s">
        <v>207</v>
      </c>
      <c r="D3" s="4" t="s">
        <v>208</v>
      </c>
      <c r="E3" s="4" t="s">
        <v>209</v>
      </c>
      <c r="F3" s="4" t="s">
        <v>210</v>
      </c>
      <c r="G3" s="4" t="s">
        <v>211</v>
      </c>
      <c r="H3" s="4" t="s">
        <v>212</v>
      </c>
      <c r="I3" s="4" t="s">
        <v>213</v>
      </c>
    </row>
    <row r="4" spans="1:9" x14ac:dyDescent="0.3">
      <c r="A4" s="4" t="s">
        <v>214</v>
      </c>
      <c r="B4" s="4" t="s">
        <v>215</v>
      </c>
      <c r="C4" s="4" t="s">
        <v>216</v>
      </c>
      <c r="D4" s="5">
        <v>700000</v>
      </c>
      <c r="E4" s="29">
        <v>0.1</v>
      </c>
      <c r="F4" s="5">
        <v>700</v>
      </c>
      <c r="G4" s="4">
        <v>10</v>
      </c>
      <c r="H4" s="5">
        <v>200</v>
      </c>
      <c r="I4" s="30">
        <f>F4+H4</f>
        <v>900</v>
      </c>
    </row>
    <row r="5" spans="1:9" x14ac:dyDescent="0.3">
      <c r="A5" s="4" t="s">
        <v>217</v>
      </c>
      <c r="B5" s="4" t="s">
        <v>218</v>
      </c>
      <c r="C5" s="4" t="s">
        <v>219</v>
      </c>
      <c r="D5" s="5">
        <v>1600000</v>
      </c>
      <c r="E5" s="29">
        <v>0.2</v>
      </c>
      <c r="F5" s="5">
        <v>3200</v>
      </c>
      <c r="G5" s="4">
        <v>15</v>
      </c>
      <c r="H5" s="5">
        <v>300</v>
      </c>
      <c r="I5" s="30">
        <f t="shared" ref="I5:I12" si="0">F5+H5</f>
        <v>3500</v>
      </c>
    </row>
    <row r="6" spans="1:9" x14ac:dyDescent="0.3">
      <c r="A6" s="4" t="s">
        <v>220</v>
      </c>
      <c r="B6" s="4" t="s">
        <v>221</v>
      </c>
      <c r="C6" s="4" t="s">
        <v>222</v>
      </c>
      <c r="D6" s="5">
        <v>600000</v>
      </c>
      <c r="E6" s="29">
        <v>0.1</v>
      </c>
      <c r="F6" s="5">
        <v>600</v>
      </c>
      <c r="G6" s="4">
        <v>8</v>
      </c>
      <c r="H6" s="5">
        <v>160</v>
      </c>
      <c r="I6" s="30">
        <f t="shared" si="0"/>
        <v>760</v>
      </c>
    </row>
    <row r="7" spans="1:9" x14ac:dyDescent="0.3">
      <c r="A7" s="4" t="s">
        <v>223</v>
      </c>
      <c r="B7" s="4" t="s">
        <v>224</v>
      </c>
      <c r="C7" s="4" t="s">
        <v>222</v>
      </c>
      <c r="D7" s="5">
        <v>2200000</v>
      </c>
      <c r="E7" s="29">
        <v>0.2</v>
      </c>
      <c r="F7" s="5">
        <v>4400</v>
      </c>
      <c r="G7" s="4">
        <v>25</v>
      </c>
      <c r="H7" s="5">
        <v>500</v>
      </c>
      <c r="I7" s="30">
        <f t="shared" si="0"/>
        <v>4900</v>
      </c>
    </row>
    <row r="8" spans="1:9" x14ac:dyDescent="0.3">
      <c r="A8" s="4" t="s">
        <v>225</v>
      </c>
      <c r="B8" s="4" t="s">
        <v>226</v>
      </c>
      <c r="C8" s="4" t="s">
        <v>219</v>
      </c>
      <c r="D8" s="5">
        <v>500000</v>
      </c>
      <c r="E8" s="29">
        <v>0.1</v>
      </c>
      <c r="F8" s="5">
        <v>500</v>
      </c>
      <c r="G8" s="4">
        <v>3</v>
      </c>
      <c r="H8" s="5">
        <v>60</v>
      </c>
      <c r="I8" s="30">
        <f t="shared" si="0"/>
        <v>560</v>
      </c>
    </row>
    <row r="9" spans="1:9" x14ac:dyDescent="0.3">
      <c r="A9" s="4" t="s">
        <v>227</v>
      </c>
      <c r="B9" s="4" t="s">
        <v>228</v>
      </c>
      <c r="C9" s="4" t="s">
        <v>219</v>
      </c>
      <c r="D9" s="5">
        <v>2800000</v>
      </c>
      <c r="E9" s="29">
        <v>0.3</v>
      </c>
      <c r="F9" s="5">
        <v>8400</v>
      </c>
      <c r="G9" s="4">
        <v>9</v>
      </c>
      <c r="H9" s="5">
        <v>180</v>
      </c>
      <c r="I9" s="30">
        <f t="shared" si="0"/>
        <v>8580</v>
      </c>
    </row>
    <row r="10" spans="1:9" x14ac:dyDescent="0.3">
      <c r="A10" s="4" t="s">
        <v>229</v>
      </c>
      <c r="B10" s="4" t="s">
        <v>230</v>
      </c>
      <c r="C10" s="4" t="s">
        <v>216</v>
      </c>
      <c r="D10" s="5">
        <v>300000</v>
      </c>
      <c r="E10" s="29">
        <v>0</v>
      </c>
      <c r="F10" s="5">
        <v>0</v>
      </c>
      <c r="G10" s="4">
        <v>7</v>
      </c>
      <c r="H10" s="5">
        <v>140</v>
      </c>
      <c r="I10" s="30">
        <f t="shared" si="0"/>
        <v>140</v>
      </c>
    </row>
    <row r="11" spans="1:9" x14ac:dyDescent="0.3">
      <c r="A11" s="4" t="s">
        <v>231</v>
      </c>
      <c r="B11" s="4" t="s">
        <v>232</v>
      </c>
      <c r="C11" s="4" t="s">
        <v>216</v>
      </c>
      <c r="D11" s="5">
        <v>3200000</v>
      </c>
      <c r="E11" s="29">
        <v>0.3</v>
      </c>
      <c r="F11" s="5">
        <v>9600</v>
      </c>
      <c r="G11" s="4">
        <v>24</v>
      </c>
      <c r="H11" s="5">
        <v>480</v>
      </c>
      <c r="I11" s="30">
        <f t="shared" si="0"/>
        <v>10080</v>
      </c>
    </row>
    <row r="12" spans="1:9" x14ac:dyDescent="0.3">
      <c r="A12" s="4" t="s">
        <v>233</v>
      </c>
      <c r="B12" s="4" t="s">
        <v>234</v>
      </c>
      <c r="C12" s="4" t="s">
        <v>219</v>
      </c>
      <c r="D12" s="5">
        <v>1500000</v>
      </c>
      <c r="E12" s="29">
        <v>0.2</v>
      </c>
      <c r="F12" s="5">
        <v>3000</v>
      </c>
      <c r="G12" s="4">
        <v>13</v>
      </c>
      <c r="H12" s="5">
        <v>260</v>
      </c>
      <c r="I12" s="30">
        <f t="shared" si="0"/>
        <v>3260</v>
      </c>
    </row>
  </sheetData>
  <mergeCells count="1">
    <mergeCell ref="A1:I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Pict="0" macro="[0]!백분율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3</vt:i4>
      </vt:variant>
    </vt:vector>
  </HeadingPairs>
  <TitlesOfParts>
    <vt:vector size="13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'기본작업-4'!Criteria</vt:lpstr>
      <vt:lpstr>'기본작업-4'!Extract</vt:lpstr>
      <vt:lpstr>평가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인석 황</cp:lastModifiedBy>
  <dcterms:created xsi:type="dcterms:W3CDTF">2023-04-27T08:01:32Z</dcterms:created>
  <dcterms:modified xsi:type="dcterms:W3CDTF">2025-04-07T08:30:41Z</dcterms:modified>
</cp:coreProperties>
</file>