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ION\Desktop\"/>
    </mc:Choice>
  </mc:AlternateContent>
  <bookViews>
    <workbookView xWindow="-120" yWindow="-120" windowWidth="29040" windowHeight="15840" tabRatio="765" activeTab="7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8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</definedNames>
  <calcPr calcId="162913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10" l="1"/>
  <c r="C21" i="10"/>
  <c r="C18" i="10"/>
  <c r="C14" i="10"/>
  <c r="C12" i="10"/>
  <c r="C8" i="10"/>
  <c r="C6" i="10"/>
  <c r="I22" i="10"/>
  <c r="I15" i="10"/>
  <c r="I9" i="10"/>
  <c r="I24" i="10" s="1"/>
  <c r="K29" i="2"/>
  <c r="I29" i="2"/>
  <c r="J24" i="2" a="1"/>
  <c r="J24" i="2"/>
  <c r="K24" i="2" a="1"/>
  <c r="K24" i="2" s="1"/>
  <c r="L24" i="2" a="1"/>
  <c r="L24" i="2" s="1"/>
  <c r="J25" i="2" a="1"/>
  <c r="J25" i="2" s="1"/>
  <c r="K25" i="2" a="1"/>
  <c r="K25" i="2" s="1"/>
  <c r="L25" i="2" a="1"/>
  <c r="L25" i="2" s="1"/>
  <c r="K23" i="2" a="1"/>
  <c r="K23" i="2" s="1"/>
  <c r="L23" i="2" a="1"/>
  <c r="L23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A21" i="1"/>
  <c r="I33" i="2"/>
  <c r="G23" i="2"/>
  <c r="G29" i="2"/>
  <c r="G35" i="2"/>
  <c r="G24" i="2"/>
  <c r="G25" i="2"/>
  <c r="G31" i="2"/>
  <c r="G26" i="2"/>
  <c r="G32" i="2"/>
  <c r="G27" i="2"/>
  <c r="G33" i="2"/>
  <c r="G28" i="2"/>
  <c r="G34" i="2"/>
  <c r="G30" i="2"/>
  <c r="G36" i="2"/>
  <c r="G22" i="2"/>
  <c r="D4" i="6" l="1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I14" i="1" l="1"/>
  <c r="I11" i="1"/>
  <c r="I16" i="1"/>
  <c r="I9" i="1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퇴직금현황.accdb;DefaultDir=C:\Users\ION\Documents;DriverId=25;FIL=MS Access;MaxBufferSize=2048;PageTimeout=5;" command="SELECT 퇴직금.성명, 퇴직금.부서명, 퇴직금.직책, 퇴직금.기본급, 퇴직금.상여금, 퇴직금.퇴직금_x000d__x000a_FROM `C:\퇴직금현황.accdb`.퇴직금 퇴직금"/>
  </connection>
</connections>
</file>

<file path=xl/sharedStrings.xml><?xml version="1.0" encoding="utf-8"?>
<sst xmlns="http://schemas.openxmlformats.org/spreadsheetml/2006/main" count="1030" uniqueCount="297">
  <si>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</si>
  <si>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</si>
  <si>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</si>
  <si>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</si>
  <si>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</si>
  <si>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</si>
  <si>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</si>
  <si>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</si>
  <si>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</si>
  <si>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</si>
  <si>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</si>
  <si>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</si>
  <si>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</si>
  <si>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</si>
  <si>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</si>
  <si>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</si>
  <si>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</si>
  <si>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</si>
  <si>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</si>
  <si>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</si>
  <si>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</si>
  <si>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</si>
  <si>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</si>
  <si>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</si>
  <si>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</si>
  <si>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</si>
  <si>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</si>
  <si>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</si>
  <si>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</si>
  <si>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</si>
  <si>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</si>
  <si>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</si>
  <si>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</si>
  <si>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</si>
  <si>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</si>
  <si>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</si>
  <si>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</si>
  <si>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</si>
  <si>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</si>
  <si>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</si>
  <si>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</si>
  <si>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</si>
  <si>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</si>
  <si>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</si>
  <si>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</si>
  <si>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</si>
  <si>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</si>
  <si>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</si>
  <si>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</si>
  <si>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</si>
  <si>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</si>
  <si>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</si>
  <si>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</si>
  <si>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</si>
  <si>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</si>
  <si>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</si>
  <si>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</si>
  <si>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</si>
  <si>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</si>
  <si>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</si>
  <si>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</si>
  <si>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</si>
  <si>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</si>
  <si>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</si>
  <si>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</si>
  <si>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</si>
  <si>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</si>
  <si>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</si>
  <si>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</si>
  <si>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</si>
  <si>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</si>
  <si>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</si>
  <si>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</si>
  <si>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</si>
  <si>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</si>
  <si>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</si>
  <si>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</si>
  <si>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</si>
  <si>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</si>
  <si>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</si>
  <si>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</si>
  <si>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</si>
  <si>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</si>
  <si>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</si>
  <si>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</si>
  <si>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</si>
  <si>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</si>
  <si>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</si>
  <si>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</si>
  <si>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</si>
  <si>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</si>
  <si>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</si>
  <si>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</si>
  <si>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</si>
  <si>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</si>
  <si>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</si>
  <si>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</si>
  <si>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</si>
  <si>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</si>
  <si>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</si>
  <si>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</si>
  <si>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</si>
  <si>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</si>
  <si>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</si>
  <si>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</si>
  <si>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</si>
  <si>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</si>
  <si>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</si>
  <si>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</si>
  <si>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</si>
  <si>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</si>
  <si>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</si>
  <si>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</si>
  <si>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</si>
  <si>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</si>
  <si>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</si>
  <si>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</si>
  <si>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</si>
  <si>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</si>
  <si>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</si>
  <si>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</si>
  <si>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</si>
  <si>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</si>
  <si>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</si>
  <si>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</si>
  <si>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</si>
  <si>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</si>
  <si>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</si>
  <si>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</si>
  <si>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</si>
  <si>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</si>
  <si>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</si>
  <si>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</si>
  <si>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</si>
  <si>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</si>
  <si>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</si>
  <si>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</si>
  <si>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</si>
  <si>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</si>
  <si>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</si>
  <si>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</si>
  <si>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</si>
  <si>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</si>
  <si>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</si>
  <si>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</si>
  <si>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</si>
  <si>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</si>
  <si>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</si>
  <si>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</si>
  <si>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</si>
  <si>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</si>
  <si>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</si>
  <si>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</si>
  <si>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</si>
  <si>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</si>
  <si>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</si>
  <si>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</si>
  <si>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</si>
  <si>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</si>
  <si>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</si>
  <si>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</si>
  <si>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</si>
  <si>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</si>
  <si>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</si>
  <si>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</si>
  <si>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</si>
  <si>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</si>
  <si>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</si>
  <si>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</si>
  <si>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</si>
  <si>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</si>
  <si>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</si>
  <si>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</si>
  <si>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</si>
  <si>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</si>
  <si>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</si>
  <si>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</si>
  <si>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</si>
  <si>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</si>
  <si>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</si>
  <si>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</si>
  <si>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</si>
  <si>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</si>
  <si>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</si>
  <si>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</si>
  <si>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</si>
  <si>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</si>
  <si>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</si>
  <si>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</si>
  <si>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</si>
  <si>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</si>
  <si>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</si>
  <si>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</si>
  <si>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</si>
  <si>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</si>
  <si>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</si>
  <si>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</si>
  <si>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</si>
  <si>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</si>
  <si>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</si>
  <si>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</si>
  <si>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</si>
  <si>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</si>
  <si>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</si>
  <si>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</si>
  <si>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</si>
  <si>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</si>
  <si>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</si>
  <si>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</si>
  <si>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</si>
  <si>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</si>
  <si>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</si>
  <si>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</si>
  <si>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</si>
  <si>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</si>
  <si>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</si>
  <si>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</si>
  <si>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</si>
  <si>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</si>
  <si>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</si>
  <si>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</si>
  <si>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</si>
  <si>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</si>
  <si>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</si>
  <si>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</si>
  <si>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</si>
  <si>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</si>
  <si>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</si>
  <si>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</si>
  <si>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</si>
  <si>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</si>
  <si>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</si>
  <si>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</si>
  <si>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</si>
  <si>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</si>
  <si>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</si>
  <si>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</si>
  <si>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</si>
  <si>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</si>
  <si>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</si>
  <si>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</si>
  <si>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</si>
  <si>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</si>
  <si>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</si>
  <si>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</si>
  <si>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조건</t>
    <phoneticPr fontId="1" type="noConversion"/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</si>
  <si>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</si>
  <si>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</si>
  <si>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</si>
  <si>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</si>
  <si>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</si>
  <si>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</si>
  <si>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</si>
  <si>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직책</t>
  </si>
  <si>
    <t>합계 : 퇴직금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</si>
  <si>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</si>
  <si>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</si>
  <si>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</si>
  <si>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</si>
  <si>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</si>
  <si>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</si>
  <si>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</si>
  <si>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</si>
  <si>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</si>
  <si>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</si>
  <si>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</si>
  <si>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</si>
  <si>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</si>
  <si>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</si>
  <si>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</si>
  <si>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</si>
  <si>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</si>
  <si>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</si>
  <si>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</si>
  <si>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</si>
  <si>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</si>
  <si>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</si>
  <si>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</si>
  <si>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</si>
  <si>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</si>
  <si>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</si>
  <si>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</si>
  <si>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</si>
  <si>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</si>
  <si>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</si>
  <si>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</si>
  <si>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</si>
  <si>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</si>
  <si>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정보처리과 평균</t>
  </si>
  <si>
    <t>웹디자인과 평균</t>
  </si>
  <si>
    <t>사무자동화과 평균</t>
  </si>
  <si>
    <t>전체 평균</t>
  </si>
  <si>
    <t>남 개수</t>
  </si>
  <si>
    <t>여 개수</t>
  </si>
  <si>
    <t>전체 개수</t>
  </si>
  <si>
    <t>asd</t>
  </si>
  <si>
    <t>drsf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</si>
</sst>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_-* #,##0.0_-;\-* #,##0.0_-;_-* &quot;-&quot;?_-;_-@_-"/>
    <numFmt numFmtId="177" formatCode="#,##0_ "/>
    <numFmt numFmtId="178" formatCode="[Red][&gt;1]&quot;[초과달성]&quot;* #.0%;[Blue][=1]&quot;[목표달성]&quot;* #.0%;&quot;[목표미달]&quot;* #.0%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5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1" fillId="0" borderId="0" xfId="0" applyFont="1">
      <alignment vertical="center"/>
    </xf>
    <xf numFmtId="178" fontId="0" fillId="0" borderId="4" xfId="2" applyNumberFormat="1" applyFont="1" applyBorder="1">
      <alignment vertical="center"/>
    </xf>
    <xf numFmtId="178" fontId="0" fillId="0" borderId="1" xfId="2" applyNumberFormat="1" applyFont="1" applyBorder="1">
      <alignment vertical="center"/>
    </xf>
    <xf numFmtId="178" fontId="0" fillId="0" borderId="10" xfId="2" applyNumberFormat="1" applyFont="1" applyBorder="1">
      <alignment vertical="center"/>
    </xf>
    <xf numFmtId="0" fontId="12" fillId="0" borderId="0" xfId="0" applyFont="1">
      <alignment vertical="center"/>
    </xf>
    <xf numFmtId="3" fontId="12" fillId="0" borderId="0" xfId="0" applyNumberFormat="1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layout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2AC-4B73-BC28-36DDC16DBC82}"/>
                </c:ext>
              </c:extLst>
            </c:dLbl>
            <c:dLbl>
              <c:idx val="1"/>
              <c:layout/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2AC-4B73-BC28-36DDC16DBC8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2AC-4B73-BC28-36DDC16DBC8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2AC-4B73-BC28-36DDC16DBC8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2AC-4B73-BC28-36DDC16DBC8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2AC-4B73-BC28-36DDC16DBC8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layout/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3719728"/>
        <c:axId val="563723056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layout/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563723056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63719728"/>
        <c:crosses val="max"/>
        <c:crossBetween val="between"/>
      </c:valAx>
      <c:catAx>
        <c:axId val="563719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37230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142875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1" refreshedDate="45696.596409375001" createdVersion="6" refreshedVersion="6" minRefreshableVersion="3" recordCount="10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3" applyNumberFormats="0" applyBorderFormats="0" applyFontFormats="0" applyPatternFormats="0" applyAlignmentFormats="0" applyWidthHeightFormats="1" dataCaption="값" updatedVersion="6" minRefreshableVersion="3" showDrill="0" useAutoFormatting="1" itemPrintTitles="1" createdVersion="6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7"/>
    <dataField name="합계 : 상여금" fld="4" baseField="2" baseItem="0" numFmtId="177"/>
    <dataField name="합계 : 퇴직금" fld="5" baseField="2" baseItem="0" numFmtId="177"/>
    <dataField name="합계 : 비율" fld="6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L27"/>
  <sheetViews>
    <sheetView workbookViewId="0">
      <selection activeCell="L22" sqref="L22"/>
    </sheetView>
  </sheetViews>
  <sheetFormatPr defaultRowHeight="16.5" x14ac:dyDescent="0.3"/>
  <cols>
    <col min="1" max="2" width="9" bestFit="1" customWidth="1"/>
    <col min="3" max="3" width="21.5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  <col min="12" max="12" width="11.125" bestFit="1" customWidth="1"/>
  </cols>
  <sheetData>
    <row r="2" spans="1:12" ht="31.5" x14ac:dyDescent="0.3">
      <c r="B2" s="32" t="s">
        <v>0</v>
      </c>
      <c r="C2" s="32"/>
      <c r="D2" s="32"/>
      <c r="E2" s="32"/>
      <c r="F2" s="32"/>
      <c r="G2" s="32"/>
      <c r="H2" s="32"/>
      <c r="I2" s="32"/>
    </row>
    <row r="4" spans="1:12" x14ac:dyDescent="0.3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12" x14ac:dyDescent="0.3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12" x14ac:dyDescent="0.3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12" x14ac:dyDescent="0.3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12" x14ac:dyDescent="0.3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12" x14ac:dyDescent="0.3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12" x14ac:dyDescent="0.3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12" x14ac:dyDescent="0.3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12" x14ac:dyDescent="0.3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12" x14ac:dyDescent="0.3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  <c r="L13" s="40"/>
    </row>
    <row r="14" spans="1:12" x14ac:dyDescent="0.3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12" x14ac:dyDescent="0.3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12" x14ac:dyDescent="0.3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3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3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3">
      <c r="A20" s="39" t="s">
        <v>244</v>
      </c>
    </row>
    <row r="21" spans="1:9" x14ac:dyDescent="0.3">
      <c r="A21" t="b">
        <f>AND(MID(A5,5,1)*1=1,OR(MONTH(C5)=4, ,MONTH(C5)=5))</f>
        <v>1</v>
      </c>
    </row>
    <row r="23" spans="1:9" x14ac:dyDescent="0.3">
      <c r="A23" s="3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3">
      <c r="A24" s="3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3">
      <c r="A25" s="3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3">
      <c r="A26" s="3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3">
      <c r="A27" s="3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 2)=1, $C5&gt;=DATE(2022,1,1))</formula>
    </cfRule>
  </conditionalFormatting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J104"/>
  <sheetViews>
    <sheetView workbookViewId="0">
      <selection activeCell="B34" sqref="B34"/>
    </sheetView>
  </sheetViews>
  <sheetFormatPr defaultRowHeight="16.5" x14ac:dyDescent="0.3"/>
  <cols>
    <col min="3" max="3" width="5.25" bestFit="1" customWidth="1"/>
    <col min="4" max="4" width="34" bestFit="1" customWidth="1"/>
    <col min="6" max="6" width="21.375" bestFit="1" customWidth="1"/>
  </cols>
  <sheetData>
    <row r="2" spans="1:10" ht="41.25" x14ac:dyDescent="0.3">
      <c r="A2" s="26" t="s">
        <v>124</v>
      </c>
    </row>
    <row r="4" spans="1:10" x14ac:dyDescent="0.3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3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3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3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3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3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3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3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3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3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3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3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3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3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3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3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3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3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3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3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3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3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3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3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3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3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3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3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3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3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3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3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3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3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3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3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3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3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3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3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3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3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3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3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3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3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3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3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3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3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3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3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3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3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3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3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3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3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3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3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3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3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3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3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3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3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3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3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3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3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3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3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3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3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3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3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3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3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3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3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3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3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3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3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3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3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3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3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3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3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3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3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3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3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3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3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3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3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3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3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3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firstPageNumber="2" orientation="portrait" verticalDpi="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M36"/>
  <sheetViews>
    <sheetView topLeftCell="A13" workbookViewId="0">
      <selection activeCell="I33" sqref="I33"/>
    </sheetView>
  </sheetViews>
  <sheetFormatPr defaultRowHeight="16.5" x14ac:dyDescent="0.3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9" max="9" width="13.625" customWidth="1"/>
    <col min="10" max="10" width="10.875" bestFit="1" customWidth="1"/>
    <col min="11" max="12" width="12.625" customWidth="1"/>
    <col min="13" max="13" width="9" customWidth="1"/>
  </cols>
  <sheetData>
    <row r="1" spans="1:10" x14ac:dyDescent="0.3">
      <c r="A1" t="s">
        <v>58</v>
      </c>
    </row>
    <row r="2" spans="1:10" x14ac:dyDescent="0.3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3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 C3&gt;=2000, D3&gt;=30000), REPT("★", B3/10), "")</f>
        <v/>
      </c>
    </row>
    <row r="4" spans="1:10" x14ac:dyDescent="0.3">
      <c r="A4" s="6" t="s">
        <v>65</v>
      </c>
      <c r="B4" s="6">
        <v>20</v>
      </c>
      <c r="C4" s="7">
        <v>3287</v>
      </c>
      <c r="D4" s="7">
        <v>65740</v>
      </c>
      <c r="E4" s="31" t="str">
        <f t="shared" ref="E4:E8" si="0">IF(AND(B4&gt;=15, C4&gt;=2000, D4&gt;=30000), REPT("★", B4/10), "")</f>
        <v>★★</v>
      </c>
    </row>
    <row r="5" spans="1:10" x14ac:dyDescent="0.3">
      <c r="A5" s="6" t="s">
        <v>66</v>
      </c>
      <c r="B5" s="6">
        <v>13</v>
      </c>
      <c r="C5" s="7">
        <v>1795</v>
      </c>
      <c r="D5" s="7">
        <v>23335</v>
      </c>
      <c r="E5" s="31" t="str">
        <f t="shared" si="0"/>
        <v/>
      </c>
    </row>
    <row r="6" spans="1:10" x14ac:dyDescent="0.3">
      <c r="A6" s="6" t="s">
        <v>65</v>
      </c>
      <c r="B6" s="6">
        <v>18</v>
      </c>
      <c r="C6" s="7">
        <v>3687</v>
      </c>
      <c r="D6" s="7">
        <v>66366</v>
      </c>
      <c r="E6" s="31" t="str">
        <f t="shared" si="0"/>
        <v>★</v>
      </c>
    </row>
    <row r="7" spans="1:10" x14ac:dyDescent="0.3">
      <c r="A7" s="6" t="s">
        <v>64</v>
      </c>
      <c r="B7" s="6">
        <v>11</v>
      </c>
      <c r="C7" s="7">
        <v>2874</v>
      </c>
      <c r="D7" s="7">
        <v>31614</v>
      </c>
      <c r="E7" s="31" t="str">
        <f t="shared" si="0"/>
        <v/>
      </c>
    </row>
    <row r="8" spans="1:10" x14ac:dyDescent="0.3">
      <c r="A8" s="6" t="s">
        <v>64</v>
      </c>
      <c r="B8" s="6">
        <v>35</v>
      </c>
      <c r="C8" s="7">
        <v>12959</v>
      </c>
      <c r="D8" s="7">
        <v>194385</v>
      </c>
      <c r="E8" s="31" t="str">
        <f t="shared" si="0"/>
        <v>★★★</v>
      </c>
    </row>
    <row r="10" spans="1:10" x14ac:dyDescent="0.3">
      <c r="A10" t="s">
        <v>67</v>
      </c>
    </row>
    <row r="11" spans="1:10" x14ac:dyDescent="0.3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3">
      <c r="A12" s="1" t="s">
        <v>72</v>
      </c>
      <c r="B12" s="6">
        <v>670</v>
      </c>
      <c r="C12" s="6">
        <v>220</v>
      </c>
      <c r="D12" s="1">
        <f>MIN( VLOOKUP(B12,$F$14:$G$18, 2,TRUE), VLOOKUP(C12, $I$14:$J$18, 2,TRUE))</f>
        <v>5</v>
      </c>
      <c r="F12" t="s">
        <v>73</v>
      </c>
      <c r="I12" t="s">
        <v>74</v>
      </c>
    </row>
    <row r="13" spans="1:10" x14ac:dyDescent="0.3">
      <c r="A13" s="1" t="s">
        <v>75</v>
      </c>
      <c r="B13" s="6">
        <v>720</v>
      </c>
      <c r="C13" s="6">
        <v>150</v>
      </c>
      <c r="D13" s="31">
        <f t="shared" ref="D13:D18" si="1">MIN( VLOOKUP(B13,$F$14:$G$18, 2,TRUE), VLOOKUP(C13, $I$14:$J$18, 2,TRUE))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3">
      <c r="A14" s="1" t="s">
        <v>77</v>
      </c>
      <c r="B14" s="6">
        <v>870</v>
      </c>
      <c r="C14" s="6">
        <v>280</v>
      </c>
      <c r="D14" s="3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3">
      <c r="A15" s="1" t="s">
        <v>78</v>
      </c>
      <c r="B15" s="6">
        <v>570</v>
      </c>
      <c r="C15" s="6">
        <v>100</v>
      </c>
      <c r="D15" s="3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3">
      <c r="A16" s="1" t="s">
        <v>79</v>
      </c>
      <c r="B16" s="6">
        <v>890</v>
      </c>
      <c r="C16" s="6">
        <v>180</v>
      </c>
      <c r="D16" s="3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3">
      <c r="A17" s="1" t="s">
        <v>80</v>
      </c>
      <c r="B17" s="6">
        <v>800</v>
      </c>
      <c r="C17" s="6">
        <v>270</v>
      </c>
      <c r="D17" s="3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3">
      <c r="A18" s="1" t="s">
        <v>81</v>
      </c>
      <c r="B18" s="6">
        <v>700</v>
      </c>
      <c r="C18" s="6">
        <v>140</v>
      </c>
      <c r="D18" s="3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3">
      <c r="A20" t="s">
        <v>82</v>
      </c>
      <c r="I20" t="s">
        <v>83</v>
      </c>
    </row>
    <row r="21" spans="1:13" x14ac:dyDescent="0.3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33" t="s">
        <v>84</v>
      </c>
      <c r="J21" s="1" t="s">
        <v>45</v>
      </c>
      <c r="K21" s="1"/>
      <c r="L21" s="1"/>
    </row>
    <row r="22" spans="1:13" x14ac:dyDescent="0.3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>
        <f>fn비고(D22)</f>
        <v/>
      </c>
      <c r="I22" s="34"/>
      <c r="J22" s="5" t="s">
        <v>86</v>
      </c>
      <c r="K22" s="5" t="s">
        <v>87</v>
      </c>
      <c r="L22" s="5" t="s">
        <v>15</v>
      </c>
    </row>
    <row r="23" spans="1:13" x14ac:dyDescent="0.3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>
        <f t="shared" ref="G23:G36" si="2">fn비고(D23)</f>
        <v/>
      </c>
      <c r="I23" s="1" t="s">
        <v>85</v>
      </c>
      <c r="J23" s="7">
        <f t="array" ref="J23">SUM( ( ($F$22:$F$36&gt;=AVERAGE($F$22:$F$36) )*($B$22:$B$36=$I23)*($C$22:$C$36=J$22)*$E$22:$E$36))</f>
        <v>2350000</v>
      </c>
      <c r="K23" s="7">
        <f t="array" ref="K23">SUM( ( ($F$22:$F$36&gt;=AVERAGE($F$22:$F$36) )*($B$22:$B$36=$I23)*($C$22:$C$36=K$22)*$E$22:$E$36))</f>
        <v>940000</v>
      </c>
      <c r="L23" s="7">
        <f t="array" ref="L23">SUM( ( ($F$22:$F$36&gt;=AVERAGE($F$22:$F$36) )*($B$22:$B$36=$I23)*($C$22:$C$36=L$22)*$E$22:$E$36))</f>
        <v>0</v>
      </c>
    </row>
    <row r="24" spans="1:13" x14ac:dyDescent="0.3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>
        <f t="shared" si="2"/>
        <v/>
      </c>
      <c r="I24" s="1" t="s">
        <v>88</v>
      </c>
      <c r="J24" s="7">
        <f t="array" ref="J24">SUM( ( ($F$22:$F$36&gt;=AVERAGE($F$22:$F$36) )*($B$22:$B$36=$I24)*($C$22:$C$36=J$22)*$E$22:$E$36))</f>
        <v>1000000</v>
      </c>
      <c r="K24" s="7">
        <f t="array" ref="K24">SUM( ( ($F$22:$F$36&gt;=AVERAGE($F$22:$F$36) )*($B$22:$B$36=$I24)*($C$22:$C$36=K$22)*$E$22:$E$36))</f>
        <v>1780000</v>
      </c>
      <c r="L24" s="7">
        <f t="array" ref="L24">SUM( ( ($F$22:$F$36&gt;=AVERAGE($F$22:$F$36) )*($B$22:$B$36=$I24)*($C$22:$C$36=L$22)*$E$22:$E$36))</f>
        <v>700000</v>
      </c>
    </row>
    <row r="25" spans="1:13" x14ac:dyDescent="0.3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>
        <f t="shared" si="2"/>
        <v>승진대상</v>
      </c>
      <c r="I25" s="1" t="s">
        <v>89</v>
      </c>
      <c r="J25" s="7">
        <f t="array" ref="J25">SUM( ( ($F$22:$F$36&gt;=AVERAGE($F$22:$F$36) )*($B$22:$B$36=$I25)*($C$22:$C$36=J$22)*$E$22:$E$36))</f>
        <v>1100000</v>
      </c>
      <c r="K25" s="7">
        <f t="array" ref="K25">SUM( ( ($F$22:$F$36&gt;=AVERAGE($F$22:$F$36) )*($B$22:$B$36=$I25)*($C$22:$C$36=K$22)*$E$22:$E$36))</f>
        <v>0</v>
      </c>
      <c r="L25" s="7">
        <f t="array" ref="L25">SUM( ( ($F$22:$F$36&gt;=AVERAGE($F$22:$F$36) )*($B$22:$B$36=$I25)*($C$22:$C$36=L$22)*$E$22:$E$36))</f>
        <v>650000</v>
      </c>
    </row>
    <row r="26" spans="1:13" x14ac:dyDescent="0.3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>
        <f t="shared" si="2"/>
        <v>승진대상</v>
      </c>
    </row>
    <row r="27" spans="1:13" x14ac:dyDescent="0.3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>
        <f t="shared" si="2"/>
        <v/>
      </c>
    </row>
    <row r="28" spans="1:13" x14ac:dyDescent="0.3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>
        <f t="shared" si="2"/>
        <v>승진대상</v>
      </c>
      <c r="I28" s="41" t="s">
        <v>245</v>
      </c>
      <c r="J28" s="9"/>
      <c r="K28" s="9" t="s">
        <v>90</v>
      </c>
      <c r="L28" s="9"/>
      <c r="M28" s="9"/>
    </row>
    <row r="29" spans="1:13" x14ac:dyDescent="0.3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>
        <f t="shared" si="2"/>
        <v/>
      </c>
      <c r="I29" s="5" t="b">
        <f>E22*0.5&gt;=450000</f>
        <v>1</v>
      </c>
      <c r="J29" s="9"/>
      <c r="K29" s="35">
        <f>DCOUNTA(A21:G36, A21, I28:I29)</f>
        <v>9</v>
      </c>
      <c r="L29" s="35"/>
      <c r="M29" s="35"/>
    </row>
    <row r="30" spans="1:13" x14ac:dyDescent="0.3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>
        <f t="shared" si="2"/>
        <v/>
      </c>
    </row>
    <row r="31" spans="1:13" x14ac:dyDescent="0.3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>
        <f t="shared" si="2"/>
        <v/>
      </c>
      <c r="I31" t="s">
        <v>121</v>
      </c>
    </row>
    <row r="32" spans="1:13" x14ac:dyDescent="0.3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>
        <f t="shared" si="2"/>
        <v>승진대상</v>
      </c>
      <c r="I32" s="5" t="s">
        <v>122</v>
      </c>
      <c r="J32" s="5" t="s">
        <v>123</v>
      </c>
    </row>
    <row r="33" spans="1:10" x14ac:dyDescent="0.3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>
        <f t="shared" si="2"/>
        <v/>
      </c>
      <c r="I33" s="42" t="e">
        <f ca="1">xlookup(MAX($E$22:$E$36), $E$22:$E$36, A22:A36)</f>
        <v>#NAME?</v>
      </c>
      <c r="J33" s="1"/>
    </row>
    <row r="34" spans="1:10" x14ac:dyDescent="0.3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>
        <f t="shared" si="2"/>
        <v>승진대상</v>
      </c>
    </row>
    <row r="35" spans="1:10" x14ac:dyDescent="0.3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>
        <f t="shared" si="2"/>
        <v>승진대상</v>
      </c>
    </row>
    <row r="36" spans="1:10" x14ac:dyDescent="0.3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>
        <f t="shared" si="2"/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17"/>
  <sheetViews>
    <sheetView workbookViewId="0"/>
  </sheetViews>
  <sheetFormatPr defaultRowHeight="16.5" x14ac:dyDescent="0.3"/>
  <cols>
    <col min="1" max="1" width="15.5" customWidth="1"/>
    <col min="2" max="2" width="11" customWidth="1"/>
    <col min="3" max="5" width="13.125" bestFit="1" customWidth="1"/>
    <col min="6" max="6" width="11.125" bestFit="1" customWidth="1"/>
  </cols>
  <sheetData>
    <row r="1" spans="1:6" x14ac:dyDescent="0.3">
      <c r="A1" s="43" t="s">
        <v>246</v>
      </c>
      <c r="B1" t="s">
        <v>247</v>
      </c>
    </row>
    <row r="3" spans="1:6" x14ac:dyDescent="0.3">
      <c r="A3" s="43" t="s">
        <v>253</v>
      </c>
      <c r="B3" s="43" t="s">
        <v>3</v>
      </c>
      <c r="C3" t="s">
        <v>251</v>
      </c>
      <c r="D3" t="s">
        <v>252</v>
      </c>
      <c r="E3" t="s">
        <v>254</v>
      </c>
      <c r="F3" t="s">
        <v>255</v>
      </c>
    </row>
    <row r="4" spans="1:6" x14ac:dyDescent="0.3">
      <c r="A4" t="s">
        <v>12</v>
      </c>
      <c r="C4" s="45">
        <v>4000</v>
      </c>
      <c r="D4" s="45">
        <v>16000</v>
      </c>
      <c r="E4" s="45">
        <v>76080</v>
      </c>
      <c r="F4" s="44">
        <v>0.24912162361285295</v>
      </c>
    </row>
    <row r="5" spans="1:6" x14ac:dyDescent="0.3">
      <c r="B5" t="s">
        <v>249</v>
      </c>
      <c r="C5" s="45">
        <v>4000</v>
      </c>
      <c r="D5" s="45">
        <v>16000</v>
      </c>
      <c r="E5" s="45">
        <v>76080</v>
      </c>
      <c r="F5" s="44">
        <v>0.24912162361285295</v>
      </c>
    </row>
    <row r="6" spans="1:6" x14ac:dyDescent="0.3">
      <c r="A6" t="s">
        <v>15</v>
      </c>
      <c r="C6" s="45">
        <v>5400</v>
      </c>
      <c r="D6" s="45">
        <v>21600</v>
      </c>
      <c r="E6" s="45">
        <v>75708</v>
      </c>
      <c r="F6" s="44">
        <v>0.24790352103682795</v>
      </c>
    </row>
    <row r="7" spans="1:6" x14ac:dyDescent="0.3">
      <c r="B7" t="s">
        <v>250</v>
      </c>
      <c r="C7" s="45">
        <v>1800</v>
      </c>
      <c r="D7" s="45">
        <v>7200</v>
      </c>
      <c r="E7" s="45">
        <v>32436</v>
      </c>
      <c r="F7" s="44">
        <v>0.10621068590308226</v>
      </c>
    </row>
    <row r="8" spans="1:6" x14ac:dyDescent="0.3">
      <c r="B8" t="s">
        <v>89</v>
      </c>
      <c r="C8" s="45">
        <v>3600</v>
      </c>
      <c r="D8" s="45">
        <v>14400</v>
      </c>
      <c r="E8" s="45">
        <v>43272</v>
      </c>
      <c r="F8" s="44">
        <v>0.1416928351337457</v>
      </c>
    </row>
    <row r="9" spans="1:6" x14ac:dyDescent="0.3">
      <c r="A9" t="s">
        <v>86</v>
      </c>
      <c r="C9" s="45">
        <v>5600</v>
      </c>
      <c r="D9" s="45">
        <v>22400</v>
      </c>
      <c r="E9" s="45">
        <v>88480</v>
      </c>
      <c r="F9" s="44">
        <v>0.289725042813686</v>
      </c>
    </row>
    <row r="10" spans="1:6" x14ac:dyDescent="0.3">
      <c r="B10" t="s">
        <v>250</v>
      </c>
      <c r="C10" s="45">
        <v>2800</v>
      </c>
      <c r="D10" s="45">
        <v>11200</v>
      </c>
      <c r="E10" s="45">
        <v>70140</v>
      </c>
      <c r="F10" s="44">
        <v>0.22967127602793777</v>
      </c>
    </row>
    <row r="11" spans="1:6" x14ac:dyDescent="0.3">
      <c r="B11" t="s">
        <v>249</v>
      </c>
      <c r="C11" s="45">
        <v>2800</v>
      </c>
      <c r="D11" s="45">
        <v>11200</v>
      </c>
      <c r="E11" s="45">
        <v>18340</v>
      </c>
      <c r="F11" s="44">
        <v>6.0053766785748197E-2</v>
      </c>
    </row>
    <row r="12" spans="1:6" x14ac:dyDescent="0.3">
      <c r="A12" t="s">
        <v>9</v>
      </c>
      <c r="C12" s="45">
        <v>3000</v>
      </c>
      <c r="D12" s="45">
        <v>10000</v>
      </c>
      <c r="E12" s="45"/>
      <c r="F12" s="44">
        <v>0</v>
      </c>
    </row>
    <row r="13" spans="1:6" x14ac:dyDescent="0.3">
      <c r="B13" t="s">
        <v>89</v>
      </c>
      <c r="C13" s="45">
        <v>1500</v>
      </c>
      <c r="D13" s="45">
        <v>5000</v>
      </c>
      <c r="E13" s="45"/>
      <c r="F13" s="44">
        <v>0</v>
      </c>
    </row>
    <row r="14" spans="1:6" x14ac:dyDescent="0.3">
      <c r="B14" t="s">
        <v>249</v>
      </c>
      <c r="C14" s="45">
        <v>1500</v>
      </c>
      <c r="D14" s="45">
        <v>5000</v>
      </c>
      <c r="E14" s="45"/>
      <c r="F14" s="44">
        <v>0</v>
      </c>
    </row>
    <row r="15" spans="1:6" x14ac:dyDescent="0.3">
      <c r="A15" t="s">
        <v>87</v>
      </c>
      <c r="C15" s="45">
        <v>2500</v>
      </c>
      <c r="D15" s="45">
        <v>10000</v>
      </c>
      <c r="E15" s="45">
        <v>65125</v>
      </c>
      <c r="F15" s="44">
        <v>0.21324981253663314</v>
      </c>
    </row>
    <row r="16" spans="1:6" x14ac:dyDescent="0.3">
      <c r="B16" t="s">
        <v>249</v>
      </c>
      <c r="C16" s="45">
        <v>2500</v>
      </c>
      <c r="D16" s="45">
        <v>10000</v>
      </c>
      <c r="E16" s="45">
        <v>65125</v>
      </c>
      <c r="F16" s="44">
        <v>0.21324981253663314</v>
      </c>
    </row>
    <row r="17" spans="1:6" x14ac:dyDescent="0.3">
      <c r="A17" t="s">
        <v>248</v>
      </c>
      <c r="C17" s="45">
        <v>20500</v>
      </c>
      <c r="D17" s="45">
        <v>80000</v>
      </c>
      <c r="E17" s="45">
        <v>305393</v>
      </c>
      <c r="F17" s="44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2:I24"/>
  <sheetViews>
    <sheetView workbookViewId="0">
      <selection activeCell="F8" sqref="F8"/>
    </sheetView>
  </sheetViews>
  <sheetFormatPr defaultRowHeight="16.5" outlineLevelRow="3" x14ac:dyDescent="0.3"/>
  <cols>
    <col min="3" max="3" width="13" bestFit="1" customWidth="1"/>
    <col min="4" max="4" width="9.875" bestFit="1" customWidth="1"/>
    <col min="5" max="9" width="7.25" customWidth="1"/>
  </cols>
  <sheetData>
    <row r="2" spans="1:9" x14ac:dyDescent="0.3">
      <c r="A2" t="s">
        <v>97</v>
      </c>
    </row>
    <row r="3" spans="1:9" x14ac:dyDescent="0.3">
      <c r="A3" t="s">
        <v>256</v>
      </c>
      <c r="B3" t="s">
        <v>68</v>
      </c>
      <c r="C3" t="s">
        <v>257</v>
      </c>
      <c r="D3" t="s">
        <v>127</v>
      </c>
      <c r="E3" t="s">
        <v>258</v>
      </c>
      <c r="F3" t="s">
        <v>259</v>
      </c>
      <c r="G3" t="s">
        <v>260</v>
      </c>
      <c r="H3" t="s">
        <v>261</v>
      </c>
      <c r="I3" t="s">
        <v>262</v>
      </c>
    </row>
    <row r="4" spans="1:9" outlineLevel="3" x14ac:dyDescent="0.3">
      <c r="A4" t="s">
        <v>273</v>
      </c>
      <c r="B4" t="s">
        <v>274</v>
      </c>
      <c r="C4" t="s">
        <v>275</v>
      </c>
      <c r="D4" t="s">
        <v>266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3">
      <c r="A5" t="s">
        <v>278</v>
      </c>
      <c r="B5" t="s">
        <v>279</v>
      </c>
      <c r="C5" t="s">
        <v>275</v>
      </c>
      <c r="D5" t="s">
        <v>266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3">
      <c r="C6">
        <f>SUBTOTAL(3,C4:C5)</f>
        <v>2</v>
      </c>
      <c r="D6" s="46" t="s">
        <v>292</v>
      </c>
      <c r="E6" s="25"/>
      <c r="F6" s="25"/>
      <c r="G6" s="25"/>
      <c r="H6" s="25"/>
      <c r="I6" s="25"/>
    </row>
    <row r="7" spans="1:9" outlineLevel="3" x14ac:dyDescent="0.3">
      <c r="A7" t="s">
        <v>284</v>
      </c>
      <c r="B7" t="s">
        <v>285</v>
      </c>
      <c r="C7" t="s">
        <v>275</v>
      </c>
      <c r="D7" t="s">
        <v>269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3">
      <c r="C8">
        <f>SUBTOTAL(3,C7:C7)</f>
        <v>1</v>
      </c>
      <c r="D8" s="46" t="s">
        <v>293</v>
      </c>
      <c r="E8" s="25"/>
      <c r="F8" s="25"/>
      <c r="G8" s="25"/>
      <c r="H8" s="25"/>
      <c r="I8" s="25"/>
    </row>
    <row r="9" spans="1:9" outlineLevel="1" x14ac:dyDescent="0.3">
      <c r="C9" s="46" t="s">
        <v>290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3">
      <c r="A10" t="s">
        <v>270</v>
      </c>
      <c r="B10" t="s">
        <v>271</v>
      </c>
      <c r="C10" t="s">
        <v>272</v>
      </c>
      <c r="D10" t="s">
        <v>266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3">
      <c r="A11" t="s">
        <v>286</v>
      </c>
      <c r="B11" t="s">
        <v>287</v>
      </c>
      <c r="C11" t="s">
        <v>272</v>
      </c>
      <c r="D11" t="s">
        <v>266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3">
      <c r="C12">
        <f>SUBTOTAL(3,C10:C11)</f>
        <v>2</v>
      </c>
      <c r="D12" s="46" t="s">
        <v>292</v>
      </c>
      <c r="E12" s="25"/>
      <c r="F12" s="25"/>
      <c r="G12" s="25"/>
      <c r="H12" s="25"/>
      <c r="I12" s="25"/>
    </row>
    <row r="13" spans="1:9" outlineLevel="3" x14ac:dyDescent="0.3">
      <c r="A13" t="s">
        <v>282</v>
      </c>
      <c r="B13" t="s">
        <v>283</v>
      </c>
      <c r="C13" t="s">
        <v>272</v>
      </c>
      <c r="D13" t="s">
        <v>269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3">
      <c r="C14">
        <f>SUBTOTAL(3,C13:C13)</f>
        <v>1</v>
      </c>
      <c r="D14" s="46" t="s">
        <v>293</v>
      </c>
      <c r="E14" s="25"/>
      <c r="F14" s="25"/>
      <c r="G14" s="25"/>
      <c r="H14" s="25"/>
      <c r="I14" s="25"/>
    </row>
    <row r="15" spans="1:9" outlineLevel="1" x14ac:dyDescent="0.3">
      <c r="C15" s="46" t="s">
        <v>289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3">
      <c r="A16" t="s">
        <v>263</v>
      </c>
      <c r="B16" t="s">
        <v>264</v>
      </c>
      <c r="C16" t="s">
        <v>265</v>
      </c>
      <c r="D16" t="s">
        <v>266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3">
      <c r="A17" t="s">
        <v>280</v>
      </c>
      <c r="B17" t="s">
        <v>281</v>
      </c>
      <c r="C17" t="s">
        <v>265</v>
      </c>
      <c r="D17" t="s">
        <v>266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3">
      <c r="C18">
        <f>SUBTOTAL(3,C16:C17)</f>
        <v>2</v>
      </c>
      <c r="D18" s="46" t="s">
        <v>292</v>
      </c>
      <c r="E18" s="25"/>
      <c r="F18" s="25"/>
      <c r="G18" s="25"/>
      <c r="H18" s="25"/>
      <c r="I18" s="25"/>
    </row>
    <row r="19" spans="1:9" outlineLevel="3" x14ac:dyDescent="0.3">
      <c r="A19" t="s">
        <v>267</v>
      </c>
      <c r="B19" t="s">
        <v>268</v>
      </c>
      <c r="C19" t="s">
        <v>265</v>
      </c>
      <c r="D19" t="s">
        <v>269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3">
      <c r="A20" t="s">
        <v>276</v>
      </c>
      <c r="B20" t="s">
        <v>277</v>
      </c>
      <c r="C20" t="s">
        <v>265</v>
      </c>
      <c r="D20" t="s">
        <v>269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3">
      <c r="C21">
        <f>SUBTOTAL(3,C19:C20)</f>
        <v>2</v>
      </c>
      <c r="D21" s="46" t="s">
        <v>293</v>
      </c>
      <c r="E21" s="25"/>
      <c r="F21" s="25"/>
      <c r="G21" s="25"/>
      <c r="H21" s="25"/>
      <c r="I21" s="25"/>
    </row>
    <row r="22" spans="1:9" outlineLevel="1" x14ac:dyDescent="0.3">
      <c r="C22" s="46" t="s">
        <v>288</v>
      </c>
      <c r="E22" s="25"/>
      <c r="F22" s="25"/>
      <c r="G22" s="25"/>
      <c r="H22" s="25"/>
      <c r="I22" s="25">
        <f>SUBTOTAL(1,I16:I20)</f>
        <v>88.25</v>
      </c>
    </row>
    <row r="23" spans="1:9" x14ac:dyDescent="0.3">
      <c r="C23" s="46">
        <f>SUBTOTAL(3,C4:C20)</f>
        <v>12</v>
      </c>
      <c r="D23" s="46" t="s">
        <v>294</v>
      </c>
      <c r="E23" s="25"/>
      <c r="F23" s="25"/>
      <c r="G23" s="25"/>
      <c r="H23" s="25"/>
      <c r="I23" s="25"/>
    </row>
    <row r="24" spans="1:9" x14ac:dyDescent="0.3">
      <c r="C24" s="46" t="s">
        <v>291</v>
      </c>
      <c r="E24" s="25"/>
      <c r="F24" s="25"/>
      <c r="G24" s="25"/>
      <c r="H24" s="25"/>
      <c r="I24" s="25">
        <f>SUBTOTAL(1,I4:I20)</f>
        <v>86.5</v>
      </c>
    </row>
  </sheetData>
  <sortState ref="A4:I34">
    <sortCondition ref="C4:C34"/>
    <sortCondition ref="D4:D34"/>
  </sortState>
  <phoneticPr fontId="1" type="noConversion"/>
  <dataValidations count="6">
    <dataValidation type="custom" imeMode="halfAlpha" operator="equal" allowBlank="1" showInputMessage="1" showErrorMessage="1" promptTitle="입력방법" prompt="반드시 4글자로 입력하시오." sqref="A5">
      <formula1>LEN(A5:A25)=4</formula1>
    </dataValidation>
    <dataValidation type="custom" imeMode="halfAlpha" operator="equal" allowBlank="1" showInputMessage="1" showErrorMessage="1" promptTitle="입력방법" prompt="반드시 4글자로 입력하시오." sqref="A7">
      <formula1>LEN(A7:A26)=4</formula1>
    </dataValidation>
    <dataValidation type="custom" imeMode="halfAlpha" operator="equal" allowBlank="1" showInputMessage="1" showErrorMessage="1" promptTitle="입력방법" prompt="반드시 4글자로 입력하시오." sqref="A4 A13">
      <formula1>LEN(A4:A20)=4</formula1>
    </dataValidation>
    <dataValidation type="custom" imeMode="halfAlpha" operator="equal" allowBlank="1" showInputMessage="1" showErrorMessage="1" promptTitle="입력방법" prompt="반드시 4글자로 입력하시오." sqref="A10:A11">
      <formula1>LEN(A10:A27)=4</formula1>
    </dataValidation>
    <dataValidation type="custom" imeMode="halfAlpha" operator="equal" allowBlank="1" showInputMessage="1" showErrorMessage="1" promptTitle="입력방법" prompt="반드시 4글자로 입력하시오." sqref="A16:A17">
      <formula1>LEN(A16:A30)=4</formula1>
    </dataValidation>
    <dataValidation type="custom" imeMode="halfAlpha" operator="equal" allowBlank="1" showInputMessage="1" showErrorMessage="1" promptTitle="입력방법" prompt="반드시 4글자로 입력하시오." sqref="A19:A20">
      <formula1>LEN(A19:A32)=4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F10"/>
  <sheetViews>
    <sheetView workbookViewId="0">
      <selection activeCell="C6" sqref="C6"/>
    </sheetView>
  </sheetViews>
  <sheetFormatPr defaultRowHeight="16.5" x14ac:dyDescent="0.3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6.25" x14ac:dyDescent="0.3">
      <c r="A1" s="36" t="s">
        <v>98</v>
      </c>
      <c r="B1" s="36"/>
      <c r="C1" s="36"/>
      <c r="D1" s="36"/>
      <c r="E1" s="36"/>
      <c r="F1" s="36"/>
    </row>
    <row r="2" spans="1:6" ht="17.25" thickBot="1" x14ac:dyDescent="0.35">
      <c r="F2" s="10" t="s">
        <v>99</v>
      </c>
    </row>
    <row r="3" spans="1:6" ht="17.25" thickBot="1" x14ac:dyDescent="0.3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3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3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3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3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3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7.25" thickBot="1" x14ac:dyDescent="0.3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7.25" thickBot="1" x14ac:dyDescent="0.35">
      <c r="A10" s="37" t="s">
        <v>110</v>
      </c>
      <c r="B10" s="38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F9"/>
  <sheetViews>
    <sheetView workbookViewId="0">
      <selection activeCell="C4" sqref="C4:C9"/>
    </sheetView>
  </sheetViews>
  <sheetFormatPr defaultRowHeight="16.5" x14ac:dyDescent="0.3"/>
  <cols>
    <col min="1" max="1" width="11.75" bestFit="1" customWidth="1"/>
    <col min="6" max="6" width="16.875" bestFit="1" customWidth="1"/>
  </cols>
  <sheetData>
    <row r="1" spans="1:6" ht="26.25" x14ac:dyDescent="0.3">
      <c r="A1" s="36" t="s">
        <v>98</v>
      </c>
      <c r="B1" s="36"/>
      <c r="C1" s="36"/>
      <c r="D1" s="36"/>
      <c r="E1" s="36"/>
      <c r="F1" s="36"/>
    </row>
    <row r="2" spans="1:6" ht="17.25" thickBot="1" x14ac:dyDescent="0.35">
      <c r="F2" s="10" t="s">
        <v>99</v>
      </c>
    </row>
    <row r="3" spans="1:6" ht="17.25" thickBot="1" x14ac:dyDescent="0.3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3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47">
        <f t="shared" ref="F4:F9" si="0">C4/E4</f>
        <v>1.1111111111111112</v>
      </c>
    </row>
    <row r="5" spans="1:6" x14ac:dyDescent="0.3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48">
        <f t="shared" si="0"/>
        <v>1.0204081632653061</v>
      </c>
    </row>
    <row r="6" spans="1:6" x14ac:dyDescent="0.3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48">
        <f t="shared" si="0"/>
        <v>0.3</v>
      </c>
    </row>
    <row r="7" spans="1:6" x14ac:dyDescent="0.3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48">
        <f t="shared" si="0"/>
        <v>1</v>
      </c>
    </row>
    <row r="8" spans="1:6" x14ac:dyDescent="0.3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48">
        <f t="shared" si="0"/>
        <v>0.61599999999999999</v>
      </c>
    </row>
    <row r="9" spans="1:6" ht="17.25" thickBot="1" x14ac:dyDescent="0.3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49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6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5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4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3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I8"/>
  <sheetViews>
    <sheetView tabSelected="1" workbookViewId="0">
      <selection activeCell="E7" sqref="E7"/>
    </sheetView>
  </sheetViews>
  <sheetFormatPr defaultRowHeight="16.5" x14ac:dyDescent="0.3"/>
  <cols>
    <col min="2" max="2" width="13.375" customWidth="1"/>
    <col min="3" max="4" width="12.125" customWidth="1"/>
    <col min="8" max="8" width="11" bestFit="1" customWidth="1"/>
  </cols>
  <sheetData>
    <row r="1" spans="1:9" x14ac:dyDescent="0.3">
      <c r="A1" t="s">
        <v>111</v>
      </c>
    </row>
    <row r="3" spans="1:9" x14ac:dyDescent="0.3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3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3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3">
      <c r="A6" t="s">
        <v>295</v>
      </c>
      <c r="H6" t="s">
        <v>119</v>
      </c>
      <c r="I6">
        <v>220000</v>
      </c>
    </row>
    <row r="7" spans="1:9" x14ac:dyDescent="0.3">
      <c r="A7" s="50" t="s">
        <v>296</v>
      </c>
      <c r="B7" s="50" t="s">
        <v>119</v>
      </c>
      <c r="C7" s="50">
        <v>220000</v>
      </c>
      <c r="D7" s="50">
        <v>2</v>
      </c>
      <c r="E7" s="51">
        <v>220800</v>
      </c>
      <c r="H7" t="s">
        <v>116</v>
      </c>
      <c r="I7">
        <v>170000</v>
      </c>
    </row>
    <row r="8" spans="1:9" x14ac:dyDescent="0.3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142875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1</cp:lastModifiedBy>
  <dcterms:created xsi:type="dcterms:W3CDTF">2023-05-11T11:47:16Z</dcterms:created>
  <dcterms:modified xsi:type="dcterms:W3CDTF">2025-02-08T05:41:57Z</dcterms:modified>
</cp:coreProperties>
</file>