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 codeName="{3D1A710C-6663-3D7B-7F91-EC182F24A4BC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computer\Desktop\"/>
    </mc:Choice>
  </mc:AlternateContent>
  <xr:revisionPtr revIDLastSave="0" documentId="13_ncr:1_{5508BBCE-681E-4992-9F08-5BAB1BDD057F}" xr6:coauthVersionLast="36" xr6:coauthVersionMax="36" xr10:uidLastSave="{00000000-0000-0000-0000-000000000000}"/>
  <bookViews>
    <workbookView xWindow="-120" yWindow="-120" windowWidth="29040" windowHeight="15840" tabRatio="765" activeTab="3" xr2:uid="{0E0FC216-47B2-48BC-BA16-25062CF71296}"/>
  </bookViews>
  <sheets>
    <sheet name="기본작업-1" sheetId="1" r:id="rId1"/>
    <sheet name="기본작업-2" sheetId="8" r:id="rId2"/>
    <sheet name="계산작업" sheetId="2" r:id="rId3"/>
    <sheet name="분석작업-1" sheetId="3" r:id="rId4"/>
    <sheet name="분석작업-2" sheetId="10" r:id="rId5"/>
    <sheet name="기타작업-1" sheetId="5" r:id="rId6"/>
    <sheet name="기타작업-2" sheetId="6" r:id="rId7"/>
    <sheet name="기타작업-3" sheetId="7" r:id="rId8"/>
  </sheets>
  <functionGroups builtInGroupCount="19"/>
  <definedNames>
    <definedName name="_xlnm._FilterDatabase" localSheetId="0" hidden="1">'기본작업-1'!$A$4:$I$18</definedName>
    <definedName name="_xlnm._FilterDatabase" localSheetId="4" hidden="1">'분석작업-2'!$A$3:$I$23</definedName>
    <definedName name="_xlnm.Criteria" localSheetId="0">'기본작업-1'!$A$20:$A$21</definedName>
    <definedName name="_xlnm.Extract" localSheetId="0">'기본작업-1'!$A$23:$I$23</definedName>
    <definedName name="_xlnm.Print_Area" localSheetId="1">'기본작업-2'!$A$1:$I$18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0" l="1"/>
  <c r="C24" i="10"/>
  <c r="C20" i="10"/>
  <c r="C17" i="10"/>
  <c r="C14" i="10"/>
  <c r="C10" i="10"/>
  <c r="C6" i="10"/>
  <c r="I27" i="10"/>
  <c r="I25" i="10"/>
  <c r="I21" i="10"/>
  <c r="I18" i="10"/>
  <c r="I15" i="10"/>
  <c r="I11" i="10"/>
  <c r="I7" i="10"/>
  <c r="I33" i="2"/>
  <c r="J33" i="2"/>
  <c r="K29" i="2"/>
  <c r="K23" i="2"/>
  <c r="L23" i="2" s="1"/>
  <c r="J24" i="2"/>
  <c r="J25" i="2"/>
  <c r="D13" i="2"/>
  <c r="D14" i="2"/>
  <c r="D15" i="2"/>
  <c r="D16" i="2"/>
  <c r="D17" i="2"/>
  <c r="D18" i="2"/>
  <c r="D12" i="2"/>
  <c r="E4" i="2"/>
  <c r="E5" i="2"/>
  <c r="E6" i="2"/>
  <c r="E7" i="2"/>
  <c r="E8" i="2"/>
  <c r="E3" i="2"/>
  <c r="A21" i="1"/>
  <c r="D4" i="6" l="1"/>
  <c r="F4" i="6"/>
  <c r="F5" i="6"/>
  <c r="D6" i="6"/>
  <c r="F6" i="6"/>
  <c r="D7" i="6"/>
  <c r="F7" i="6"/>
  <c r="D8" i="6"/>
  <c r="F8" i="6"/>
  <c r="D9" i="6"/>
  <c r="F9" i="6"/>
  <c r="D4" i="5"/>
  <c r="D10" i="5" s="1"/>
  <c r="F4" i="5"/>
  <c r="F5" i="5"/>
  <c r="D6" i="5"/>
  <c r="F6" i="5"/>
  <c r="D7" i="5"/>
  <c r="F7" i="5"/>
  <c r="D8" i="5"/>
  <c r="F8" i="5"/>
  <c r="D9" i="5"/>
  <c r="F9" i="5"/>
  <c r="C10" i="5"/>
  <c r="D4" i="8"/>
  <c r="D5" i="8"/>
  <c r="D6" i="8"/>
  <c r="D7" i="8"/>
  <c r="D8" i="8"/>
  <c r="D9" i="8"/>
  <c r="D10" i="8"/>
  <c r="D11" i="8"/>
  <c r="D12" i="8"/>
  <c r="F13" i="8"/>
  <c r="H13" i="8"/>
  <c r="I13" i="8"/>
  <c r="G5" i="1"/>
  <c r="H5" i="1"/>
  <c r="I5" i="1" s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K24" i="2" l="1"/>
  <c r="I15" i="1"/>
  <c r="I8" i="1"/>
  <c r="I13" i="1"/>
  <c r="I12" i="1"/>
  <c r="I18" i="1"/>
  <c r="I17" i="1"/>
  <c r="I10" i="1"/>
  <c r="I7" i="1"/>
  <c r="I6" i="1"/>
  <c r="I14" i="1"/>
  <c r="I11" i="1"/>
  <c r="I16" i="1"/>
  <c r="I9" i="1"/>
  <c r="K25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4247BA1-B7F1-4901-90FD-5EE6A28CD313}" sourceFile="C:\길벗컴활1급\01 엑셀\03 기본모의고사\퇴직금현황.accdb" keepAlive="1" name="퇴직금현황" type="5" refreshedVersion="6">
    <dbPr connection="Provider=Microsoft.ACE.OLEDB.12.0;User ID=Admin;Data Source=C:\길벗컴활1급\01 엑셀\03 기본모의고사\퇴직금현황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퇴직금" commandType="3"/>
  </connection>
</connections>
</file>

<file path=xl/sharedStrings.xml><?xml version="1.0" encoding="utf-8"?>
<sst xmlns="http://schemas.openxmlformats.org/spreadsheetml/2006/main" count="346" uniqueCount="196">
  <si>
    <t>11월분 사원임금 계산표</t>
  </si>
  <si>
    <t>사원코드</t>
  </si>
  <si>
    <t>사원이름</t>
  </si>
  <si>
    <t>직급명</t>
  </si>
  <si>
    <t>부서명</t>
  </si>
  <si>
    <t>판매금액</t>
  </si>
  <si>
    <t>활동수당</t>
  </si>
  <si>
    <t>직급수당</t>
  </si>
  <si>
    <t>총수령액</t>
  </si>
  <si>
    <t>이수지</t>
  </si>
  <si>
    <t>사원</t>
  </si>
  <si>
    <t>기획팀</t>
  </si>
  <si>
    <t>김종서</t>
  </si>
  <si>
    <t>과장</t>
  </si>
  <si>
    <t>인사팀</t>
  </si>
  <si>
    <t>유동근</t>
  </si>
  <si>
    <t>대리</t>
  </si>
  <si>
    <t>생산팀</t>
  </si>
  <si>
    <t>최수종</t>
  </si>
  <si>
    <t>R&amp;D팀</t>
  </si>
  <si>
    <t>김미화</t>
  </si>
  <si>
    <t>경리팀</t>
  </si>
  <si>
    <t>강감찬</t>
  </si>
  <si>
    <t>이순신</t>
  </si>
  <si>
    <t>관리팀</t>
  </si>
  <si>
    <t>김유신</t>
  </si>
  <si>
    <t>한소리</t>
  </si>
  <si>
    <t>사원코드</t>
    <phoneticPr fontId="1" type="noConversion"/>
  </si>
  <si>
    <t>입사일</t>
    <phoneticPr fontId="1" type="noConversion"/>
  </si>
  <si>
    <t>KH351O</t>
    <phoneticPr fontId="1" type="noConversion"/>
  </si>
  <si>
    <t>IS352Z</t>
    <phoneticPr fontId="1" type="noConversion"/>
  </si>
  <si>
    <t>SS511O</t>
    <phoneticPr fontId="1" type="noConversion"/>
  </si>
  <si>
    <t>RD192K</t>
    <phoneticPr fontId="1" type="noConversion"/>
  </si>
  <si>
    <t>KL512J</t>
    <phoneticPr fontId="1" type="noConversion"/>
  </si>
  <si>
    <t>IS752Z</t>
    <phoneticPr fontId="1" type="noConversion"/>
  </si>
  <si>
    <t>KL992J</t>
    <phoneticPr fontId="1" type="noConversion"/>
  </si>
  <si>
    <t>이소진</t>
    <phoneticPr fontId="1" type="noConversion"/>
  </si>
  <si>
    <t>양세민</t>
    <phoneticPr fontId="1" type="noConversion"/>
  </si>
  <si>
    <t>KL1212J</t>
    <phoneticPr fontId="1" type="noConversion"/>
  </si>
  <si>
    <t>유인경</t>
    <phoneticPr fontId="1" type="noConversion"/>
  </si>
  <si>
    <t>IS452Z</t>
    <phoneticPr fontId="1" type="noConversion"/>
  </si>
  <si>
    <t>이청진</t>
    <phoneticPr fontId="1" type="noConversion"/>
  </si>
  <si>
    <t>KL392J</t>
    <phoneticPr fontId="1" type="noConversion"/>
  </si>
  <si>
    <t>김이나</t>
    <phoneticPr fontId="1" type="noConversion"/>
  </si>
  <si>
    <t>월말 상여금 지급 내역서</t>
  </si>
  <si>
    <t>사원명</t>
  </si>
  <si>
    <t>관리부서</t>
  </si>
  <si>
    <t>직위</t>
  </si>
  <si>
    <t>근무년수</t>
  </si>
  <si>
    <t>기본급</t>
  </si>
  <si>
    <t>상여비율</t>
  </si>
  <si>
    <t>수당</t>
  </si>
  <si>
    <t>지급액</t>
  </si>
  <si>
    <t>P1</t>
  </si>
  <si>
    <t>신소진</t>
  </si>
  <si>
    <t>판매1부</t>
  </si>
  <si>
    <t>K2</t>
  </si>
  <si>
    <t>이은철</t>
  </si>
  <si>
    <t>판매2부</t>
  </si>
  <si>
    <t>D3</t>
  </si>
  <si>
    <t>박희천</t>
  </si>
  <si>
    <t>판매3부</t>
  </si>
  <si>
    <t>K1</t>
  </si>
  <si>
    <t>노수용</t>
  </si>
  <si>
    <t>D2</t>
  </si>
  <si>
    <t>조명섭</t>
  </si>
  <si>
    <t>P3</t>
  </si>
  <si>
    <t>이기수</t>
  </si>
  <si>
    <t>D1</t>
  </si>
  <si>
    <t>최신호</t>
  </si>
  <si>
    <t>P2</t>
  </si>
  <si>
    <t>박건창</t>
  </si>
  <si>
    <t>K3</t>
  </si>
  <si>
    <t>김재규</t>
  </si>
  <si>
    <t>합계</t>
  </si>
  <si>
    <t>주) 추가상여율</t>
  </si>
  <si>
    <t>상여지급율표</t>
  </si>
  <si>
    <t>[표1] 가전제품 판매현황</t>
  </si>
  <si>
    <t>품목</t>
  </si>
  <si>
    <t>수량</t>
  </si>
  <si>
    <t>단가</t>
  </si>
  <si>
    <t>매출액</t>
  </si>
  <si>
    <t>비고</t>
  </si>
  <si>
    <t>세탁기</t>
  </si>
  <si>
    <t>DVD 재생기</t>
  </si>
  <si>
    <t>냉장고</t>
  </si>
  <si>
    <t>[표2] 졸업 인증제 평가표</t>
  </si>
  <si>
    <t>이름</t>
  </si>
  <si>
    <t>토익</t>
  </si>
  <si>
    <t>토플</t>
  </si>
  <si>
    <t>최저가산점</t>
  </si>
  <si>
    <t>김진성</t>
  </si>
  <si>
    <t>토익점수에 따른 가산점</t>
  </si>
  <si>
    <t>토플점수에 따른 가산점</t>
  </si>
  <si>
    <t>서혁진</t>
  </si>
  <si>
    <t>가산점</t>
  </si>
  <si>
    <t>이상흠</t>
  </si>
  <si>
    <t>김성균</t>
  </si>
  <si>
    <t>윤향기</t>
  </si>
  <si>
    <t>김필승</t>
  </si>
  <si>
    <t>한성수</t>
  </si>
  <si>
    <t>[표3]</t>
  </si>
  <si>
    <t>[표4] 상여비율 우수 사원의 기본급합계</t>
  </si>
  <si>
    <t>부서</t>
  </si>
  <si>
    <t>기획부</t>
  </si>
  <si>
    <t>부장</t>
  </si>
  <si>
    <t>차장</t>
  </si>
  <si>
    <t>경리부</t>
  </si>
  <si>
    <t>영업부</t>
  </si>
  <si>
    <t>기본급의 50%가 450000 이상인 사원수</t>
  </si>
  <si>
    <t>사연홍</t>
  </si>
  <si>
    <t>인정국</t>
  </si>
  <si>
    <t>강도훈</t>
  </si>
  <si>
    <t>안영철</t>
  </si>
  <si>
    <t>김보현</t>
  </si>
  <si>
    <t>류남규</t>
  </si>
  <si>
    <t>[표1]</t>
    <phoneticPr fontId="1" type="noConversion"/>
  </si>
  <si>
    <t>네트워크 장비 판매 내역</t>
  </si>
  <si>
    <t>(단위 : 천원)</t>
  </si>
  <si>
    <t>판매량</t>
  </si>
  <si>
    <t>판매액</t>
  </si>
  <si>
    <t>목표량</t>
  </si>
  <si>
    <t>달성율</t>
  </si>
  <si>
    <t>스위칭 HUB</t>
  </si>
  <si>
    <t>더미 HUB</t>
  </si>
  <si>
    <t>RACK</t>
  </si>
  <si>
    <t>패치패널</t>
  </si>
  <si>
    <t>UTP케이블</t>
  </si>
  <si>
    <t>LAN카드</t>
  </si>
  <si>
    <t xml:space="preserve"> 합  계</t>
  </si>
  <si>
    <t>영업 사원별 수당</t>
  </si>
  <si>
    <t>사원번호</t>
  </si>
  <si>
    <t>기본수당</t>
  </si>
  <si>
    <t>판매수량</t>
  </si>
  <si>
    <t>수당합계</t>
  </si>
  <si>
    <t>영업4팀</t>
  </si>
  <si>
    <t>영업1팀</t>
  </si>
  <si>
    <t>영업2팀</t>
  </si>
  <si>
    <t>영업3팀</t>
  </si>
  <si>
    <t>특별영업팀</t>
  </si>
  <si>
    <t>[표5] 최대 기본급 사원</t>
    <phoneticPr fontId="1" type="noConversion"/>
  </si>
  <si>
    <t>사원명</t>
    <phoneticPr fontId="1" type="noConversion"/>
  </si>
  <si>
    <t>관리부서</t>
    <phoneticPr fontId="1" type="noConversion"/>
  </si>
  <si>
    <t>조건</t>
    <phoneticPr fontId="1" type="noConversion"/>
  </si>
  <si>
    <t>SUM(($F22&gt;=AVERAGE($F$22:$F$36))*($B$22:$B$36=$I23)*($C$22:$C$36=J$22)*$E$22:$E$36)</t>
    <phoneticPr fontId="1" type="noConversion"/>
  </si>
  <si>
    <t>성명</t>
  </si>
  <si>
    <t>(모두)</t>
  </si>
  <si>
    <t>총합계</t>
  </si>
  <si>
    <t>기획인사부</t>
  </si>
  <si>
    <t>회계부</t>
  </si>
  <si>
    <t>합계 : 기본급</t>
  </si>
  <si>
    <t>합계 : 상여금</t>
  </si>
  <si>
    <t>합계 : 퇴직금</t>
  </si>
  <si>
    <t>직책</t>
  </si>
  <si>
    <t>합계 : 비율</t>
  </si>
  <si>
    <t xml:space="preserve"> </t>
    <phoneticPr fontId="1" type="noConversion"/>
  </si>
  <si>
    <t>학번</t>
  </si>
  <si>
    <t>학과</t>
  </si>
  <si>
    <t>성별</t>
  </si>
  <si>
    <t>중간</t>
  </si>
  <si>
    <t>기말</t>
  </si>
  <si>
    <t>출석</t>
  </si>
  <si>
    <t>과제</t>
  </si>
  <si>
    <t>총점</t>
  </si>
  <si>
    <t>J001</t>
  </si>
  <si>
    <t>강정국</t>
  </si>
  <si>
    <t>정보처리과</t>
  </si>
  <si>
    <t>남</t>
  </si>
  <si>
    <t>J002</t>
  </si>
  <si>
    <t>나자윤</t>
  </si>
  <si>
    <t>여</t>
  </si>
  <si>
    <t>W001</t>
  </si>
  <si>
    <t>도자기</t>
  </si>
  <si>
    <t>웹디자인과</t>
  </si>
  <si>
    <t>S001</t>
  </si>
  <si>
    <t>박달재</t>
  </si>
  <si>
    <t>사무자동화과</t>
  </si>
  <si>
    <t>J003</t>
  </si>
  <si>
    <t>송지연</t>
  </si>
  <si>
    <t>S002</t>
  </si>
  <si>
    <t>이용실</t>
  </si>
  <si>
    <t>J004</t>
  </si>
  <si>
    <t>장승목</t>
  </si>
  <si>
    <t>W002</t>
  </si>
  <si>
    <t>정든별</t>
  </si>
  <si>
    <t>S003</t>
  </si>
  <si>
    <t>차새대</t>
  </si>
  <si>
    <t>W003</t>
  </si>
  <si>
    <t>황무지</t>
  </si>
  <si>
    <t>사무자동화과 평균</t>
  </si>
  <si>
    <t>웹디자인과 평균</t>
  </si>
  <si>
    <t>정보처리과 평균</t>
  </si>
  <si>
    <t>전체 평균</t>
  </si>
  <si>
    <t>남 개수</t>
  </si>
  <si>
    <t>여 개수</t>
  </si>
  <si>
    <t>전체 개수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</si>
</sst>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[Red][&gt;1]&quot;[초과달성]&quot;* 0.0%;[Blue][=1]&quot;[목표달성]&quot;* 0.%;&quot;[목표미달]&quot;* 0.0%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1" fontId="4" fillId="0" borderId="1" xfId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9" fontId="0" fillId="0" borderId="0" xfId="2" applyFont="1">
      <alignment vertical="center"/>
    </xf>
    <xf numFmtId="42" fontId="0" fillId="0" borderId="0" xfId="1" applyNumberFormat="1" applyFont="1">
      <alignment vertical="center"/>
    </xf>
    <xf numFmtId="41" fontId="0" fillId="0" borderId="3" xfId="1" applyFont="1" applyBorder="1">
      <alignment vertical="center"/>
    </xf>
    <xf numFmtId="0" fontId="0" fillId="0" borderId="3" xfId="0" applyBorder="1">
      <alignment vertical="center"/>
    </xf>
    <xf numFmtId="42" fontId="0" fillId="0" borderId="3" xfId="1" applyNumberFormat="1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9" fontId="0" fillId="0" borderId="5" xfId="2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9" fontId="0" fillId="0" borderId="1" xfId="2" applyFont="1" applyBorder="1">
      <alignment vertical="center"/>
    </xf>
    <xf numFmtId="0" fontId="0" fillId="2" borderId="1" xfId="0" applyFill="1" applyBorder="1">
      <alignment vertical="center"/>
    </xf>
    <xf numFmtId="0" fontId="7" fillId="0" borderId="0" xfId="0" applyFont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41" fontId="0" fillId="0" borderId="7" xfId="1" applyFont="1" applyBorder="1">
      <alignment vertical="center"/>
    </xf>
    <xf numFmtId="10" fontId="0" fillId="0" borderId="7" xfId="2" applyNumberFormat="1" applyFont="1" applyBorder="1">
      <alignment vertical="center"/>
    </xf>
    <xf numFmtId="0" fontId="0" fillId="0" borderId="11" xfId="0" applyBorder="1">
      <alignment vertical="center"/>
    </xf>
    <xf numFmtId="10" fontId="0" fillId="0" borderId="1" xfId="2" applyNumberFormat="1" applyFont="1" applyBorder="1">
      <alignment vertical="center"/>
    </xf>
    <xf numFmtId="0" fontId="0" fillId="0" borderId="12" xfId="0" applyBorder="1">
      <alignment vertical="center"/>
    </xf>
    <xf numFmtId="41" fontId="0" fillId="0" borderId="13" xfId="1" applyFont="1" applyBorder="1">
      <alignment vertical="center"/>
    </xf>
    <xf numFmtId="10" fontId="0" fillId="0" borderId="13" xfId="2" applyNumberFormat="1" applyFont="1" applyBorder="1">
      <alignment vertical="center"/>
    </xf>
    <xf numFmtId="41" fontId="0" fillId="0" borderId="5" xfId="1" applyFont="1" applyBorder="1">
      <alignment vertical="center"/>
    </xf>
    <xf numFmtId="41" fontId="0" fillId="0" borderId="15" xfId="1" applyFont="1" applyBorder="1">
      <alignment vertical="center"/>
    </xf>
    <xf numFmtId="0" fontId="8" fillId="0" borderId="0" xfId="0" applyFont="1" applyAlignment="1">
      <alignment horizontal="center" vertical="center"/>
    </xf>
    <xf numFmtId="3" fontId="0" fillId="0" borderId="0" xfId="0" applyNumberFormat="1">
      <alignment vertical="center"/>
    </xf>
    <xf numFmtId="41" fontId="0" fillId="0" borderId="0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0" fillId="0" borderId="0" xfId="0" pivotButton="1">
      <alignment vertical="center"/>
    </xf>
    <xf numFmtId="1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9" fillId="0" borderId="0" xfId="0" applyFont="1">
      <alignment vertical="center"/>
    </xf>
    <xf numFmtId="177" fontId="0" fillId="0" borderId="7" xfId="2" applyNumberFormat="1" applyFont="1" applyBorder="1">
      <alignment vertical="center"/>
    </xf>
    <xf numFmtId="177" fontId="0" fillId="0" borderId="1" xfId="2" applyNumberFormat="1" applyFont="1" applyBorder="1">
      <alignment vertical="center"/>
    </xf>
    <xf numFmtId="177" fontId="0" fillId="0" borderId="13" xfId="2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 alt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장비 판매 내역</a:t>
            </a:r>
            <a:endParaRPr lang="ko-KR" altLang="en-US"/>
          </a:p>
        </c:rich>
      </c:tx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'기타작업-1'!$D$3</c:f>
              <c:strCache>
                <c:ptCount val="1"/>
                <c:pt idx="0">
                  <c:v>판매액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'기타작업-1'!$A$4:$A$9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'기타작업-1'!$D$4:$D$9</c:f>
              <c:numCache>
                <c:formatCode>_(* #,##0_);_(* \(#,##0\);_(* "-"_);_(@_)</c:formatCode>
                <c:ptCount val="6"/>
                <c:pt idx="0">
                  <c:v>125000</c:v>
                </c:pt>
                <c:pt idx="1">
                  <c:v>180000</c:v>
                </c:pt>
                <c:pt idx="2">
                  <c:v>6750</c:v>
                </c:pt>
                <c:pt idx="3">
                  <c:v>22500</c:v>
                </c:pt>
                <c:pt idx="4">
                  <c:v>23100</c:v>
                </c:pt>
                <c:pt idx="5">
                  <c:v>34680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0-4D30-8E38-4E586309F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98691551"/>
        <c:axId val="498686271"/>
      </c:barChart>
      <c:lineChart>
        <c:grouping val="standard"/>
        <c:varyColors val="0"/>
        <c:ser>
          <c:idx val="1"/>
          <c:order val="1"/>
          <c:tx>
            <c:strRef>
              <c:f>'기타작업-1'!$E$3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'기타작업-1'!$A$4:$A$9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'기타작업-1'!$E$4:$E$9</c:f>
              <c:numCache>
                <c:formatCode>_(* #,##0_);_(* \(#,##0\);_(* "-"_);_(@_)</c:formatCode>
                <c:ptCount val="6"/>
                <c:pt idx="0">
                  <c:v>45</c:v>
                </c:pt>
                <c:pt idx="1">
                  <c:v>245</c:v>
                </c:pt>
                <c:pt idx="2">
                  <c:v>50</c:v>
                </c:pt>
                <c:pt idx="3">
                  <c:v>150</c:v>
                </c:pt>
                <c:pt idx="4">
                  <c:v>250</c:v>
                </c:pt>
                <c:pt idx="5">
                  <c:v>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0-4D30-8E38-4E586309F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366048"/>
        <c:axId val="323684608"/>
      </c:lineChart>
      <c:catAx>
        <c:axId val="498691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8686271"/>
        <c:crosses val="autoZero"/>
        <c:auto val="1"/>
        <c:lblAlgn val="ctr"/>
        <c:lblOffset val="100"/>
        <c:noMultiLvlLbl val="0"/>
      </c:catAx>
      <c:valAx>
        <c:axId val="498686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8691551"/>
        <c:crosses val="autoZero"/>
        <c:crossBetween val="between"/>
      </c:valAx>
      <c:valAx>
        <c:axId val="323684608"/>
        <c:scaling>
          <c:orientation val="minMax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5366048"/>
        <c:crosses val="max"/>
        <c:crossBetween val="between"/>
      </c:valAx>
      <c:catAx>
        <c:axId val="32536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36846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</xdr:row>
          <xdr:rowOff>0</xdr:rowOff>
        </xdr:from>
        <xdr:to>
          <xdr:col>3</xdr:col>
          <xdr:colOff>0</xdr:colOff>
          <xdr:row>12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서식적용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10</xdr:row>
          <xdr:rowOff>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아이콘보기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0</xdr:row>
          <xdr:rowOff>38100</xdr:rowOff>
        </xdr:from>
        <xdr:to>
          <xdr:col>3</xdr:col>
          <xdr:colOff>457200</xdr:colOff>
          <xdr:row>1</xdr:row>
          <xdr:rowOff>142875</xdr:rowOff>
        </xdr:to>
        <xdr:sp macro="" textlink="">
          <xdr:nvSpPr>
            <xdr:cNvPr id="2049" name="cmd사원별수당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mputer" refreshedDate="45504.20775775463" createdVersion="6" refreshedVersion="6" minRefreshableVersion="3" recordCount="10" xr:uid="{E3F6E7BC-E09B-47D0-8F22-996A7E9A941D}">
  <cacheSource type="external" connectionId="1"/>
  <cacheFields count="10">
    <cacheField name="성명" numFmtId="0">
      <sharedItems count="10">
        <s v="강감찬"/>
        <s v="최재석"/>
        <s v="최강석"/>
        <s v="조민준"/>
        <s v="이충렬"/>
        <s v="김재욱"/>
        <s v="서정화"/>
        <s v="송치윤"/>
        <s v="송혜영"/>
        <s v="김구완"/>
      </sharedItems>
    </cacheField>
    <cacheField name="부서명" numFmtId="0">
      <sharedItems count="3">
        <s v="회계부"/>
        <s v="기획인사부"/>
        <s v="영업부"/>
      </sharedItems>
    </cacheField>
    <cacheField name="직책" numFmtId="0">
      <sharedItems count="5">
        <s v="부장"/>
        <s v="과장"/>
        <s v="사원"/>
        <s v="대리"/>
        <s v="차장"/>
      </sharedItems>
    </cacheField>
    <cacheField name="근속기간" numFmtId="0">
      <sharedItems containsSemiMixedTypes="0" containsString="0" containsNumber="1" containsInteger="1" minValue="1" maxValue="25" count="9">
        <n v="25"/>
        <n v="12"/>
        <n v="21"/>
        <n v="1"/>
        <n v="9"/>
        <n v="18"/>
        <n v="22"/>
        <n v="14"/>
        <n v="7"/>
      </sharedItems>
    </cacheField>
    <cacheField name="기본급" numFmtId="0">
      <sharedItems containsSemiMixedTypes="0" containsString="0" containsNumber="1" containsInteger="1" minValue="1500" maxValue="2800" count="5">
        <n v="2800"/>
        <n v="2000"/>
        <n v="1500"/>
        <n v="1800"/>
        <n v="2500"/>
      </sharedItems>
    </cacheField>
    <cacheField name="상여금" numFmtId="0">
      <sharedItems containsSemiMixedTypes="0" containsString="0" containsNumber="1" containsInteger="1" minValue="5000" maxValue="11200" count="5">
        <n v="11200"/>
        <n v="8000"/>
        <n v="5000"/>
        <n v="7200"/>
        <n v="10000"/>
      </sharedItems>
    </cacheField>
    <cacheField name="수당" numFmtId="0">
      <sharedItems containsSemiMixedTypes="0" containsString="0" containsNumber="1" containsInteger="1" minValue="20" maxValue="140" count="5">
        <n v="140"/>
        <n v="40"/>
        <n v="20"/>
        <n v="36"/>
        <n v="125"/>
      </sharedItems>
    </cacheField>
    <cacheField name="퇴직금" numFmtId="0">
      <sharedItems containsString="0" containsBlank="1" containsNumber="1" containsInteger="1" minValue="18340" maxValue="70140" count="9">
        <n v="18340"/>
        <n v="32040"/>
        <n v="70140"/>
        <m/>
        <n v="23436"/>
        <n v="44040"/>
        <n v="65125"/>
        <n v="32436"/>
        <n v="19836"/>
      </sharedItems>
    </cacheField>
    <cacheField name="합계:비율" numFmtId="0" formula="퇴직금" databaseField="0"/>
    <cacheField name="비율" numFmtId="0" formula="퇴직금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x v="0"/>
    <x v="0"/>
    <x v="0"/>
    <x v="0"/>
    <x v="0"/>
  </r>
  <r>
    <x v="1"/>
    <x v="0"/>
    <x v="1"/>
    <x v="1"/>
    <x v="1"/>
    <x v="1"/>
    <x v="1"/>
    <x v="1"/>
  </r>
  <r>
    <x v="2"/>
    <x v="1"/>
    <x v="0"/>
    <x v="2"/>
    <x v="0"/>
    <x v="0"/>
    <x v="0"/>
    <x v="2"/>
  </r>
  <r>
    <x v="3"/>
    <x v="2"/>
    <x v="2"/>
    <x v="3"/>
    <x v="2"/>
    <x v="2"/>
    <x v="2"/>
    <x v="3"/>
  </r>
  <r>
    <x v="4"/>
    <x v="2"/>
    <x v="3"/>
    <x v="4"/>
    <x v="3"/>
    <x v="3"/>
    <x v="3"/>
    <x v="4"/>
  </r>
  <r>
    <x v="5"/>
    <x v="0"/>
    <x v="1"/>
    <x v="5"/>
    <x v="1"/>
    <x v="1"/>
    <x v="1"/>
    <x v="5"/>
  </r>
  <r>
    <x v="6"/>
    <x v="0"/>
    <x v="4"/>
    <x v="6"/>
    <x v="4"/>
    <x v="4"/>
    <x v="4"/>
    <x v="6"/>
  </r>
  <r>
    <x v="7"/>
    <x v="1"/>
    <x v="3"/>
    <x v="7"/>
    <x v="3"/>
    <x v="3"/>
    <x v="3"/>
    <x v="7"/>
  </r>
  <r>
    <x v="8"/>
    <x v="0"/>
    <x v="2"/>
    <x v="3"/>
    <x v="2"/>
    <x v="2"/>
    <x v="2"/>
    <x v="3"/>
  </r>
  <r>
    <x v="9"/>
    <x v="2"/>
    <x v="3"/>
    <x v="8"/>
    <x v="3"/>
    <x v="3"/>
    <x v="3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589CF5-1C11-4E13-B9F3-8ABDAC5AB91A}" name="피벗 테이블1" cacheId="0" applyNumberFormats="0" applyBorderFormats="0" applyFontFormats="0" applyPatternFormats="0" applyAlignmentFormats="0" applyWidthHeightFormats="1" dataCaption="값" updatedVersion="6" minRefreshableVersion="3" showDrill="0" useAutoFormatting="1" itemPrintTitles="1" createdVersion="6" indent="0" compact="0" outline="1" outlineData="1" compactData="0" multipleFieldFilters="0" fieldListSortAscending="1">
  <location ref="A3:F17" firstHeaderRow="0" firstDataRow="1" firstDataCol="2" rowPageCount="1" colPageCount="1"/>
  <pivotFields count="10">
    <pivotField axis="axisPage" compact="0" showAll="0">
      <items count="11">
        <item x="0"/>
        <item x="9"/>
        <item x="5"/>
        <item x="6"/>
        <item x="7"/>
        <item x="8"/>
        <item x="4"/>
        <item x="3"/>
        <item x="2"/>
        <item x="1"/>
        <item t="default"/>
      </items>
    </pivotField>
    <pivotField axis="axisRow" compact="0" showAll="0">
      <items count="4">
        <item x="2"/>
        <item x="1"/>
        <item x="0"/>
        <item t="default"/>
      </items>
    </pivotField>
    <pivotField axis="axisRow" compact="0" showAll="0">
      <items count="6">
        <item x="1"/>
        <item x="3"/>
        <item x="0"/>
        <item x="2"/>
        <item x="4"/>
        <item t="default"/>
      </items>
    </pivotField>
    <pivotField compact="0" showAll="0"/>
    <pivotField dataField="1" compact="0" showAll="0"/>
    <pivotField dataField="1" compact="0" showAll="0"/>
    <pivotField compact="0" showAll="0"/>
    <pivotField dataField="1" compact="0" showAll="0"/>
    <pivotField compact="0" dragToRow="0" dragToCol="0" dragToPage="0" showAll="0" defaultSubtotal="0"/>
    <pivotField dataField="1" compact="0" dragToRow="0" dragToCol="0" dragToPage="0" showAll="0" defaultSubtotal="0"/>
  </pivotFields>
  <rowFields count="2">
    <field x="2"/>
    <field x="1"/>
  </rowFields>
  <rowItems count="14">
    <i>
      <x/>
    </i>
    <i r="1">
      <x v="2"/>
    </i>
    <i>
      <x v="1"/>
    </i>
    <i r="1">
      <x/>
    </i>
    <i r="1">
      <x v="1"/>
    </i>
    <i>
      <x v="2"/>
    </i>
    <i r="1">
      <x v="1"/>
    </i>
    <i r="1">
      <x v="2"/>
    </i>
    <i>
      <x v="3"/>
    </i>
    <i r="1">
      <x/>
    </i>
    <i r="1">
      <x v="2"/>
    </i>
    <i>
      <x v="4"/>
    </i>
    <i r="1"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-1"/>
  </pageFields>
  <dataFields count="4">
    <dataField name="합계 : 기본급" fld="4" baseField="1" baseItem="0" numFmtId="176"/>
    <dataField name="합계 : 상여금" fld="5" baseField="1" baseItem="0" numFmtId="176"/>
    <dataField name="합계 : 퇴직금" fld="7" baseField="1" baseItem="0" numFmtId="176"/>
    <dataField name="합계 : 비율" fld="9" showDataAs="percentOfCol" baseField="0" baseItem="0" numFmtId="10"/>
  </dataFields>
  <pivotTableStyleInfo name="PivotStyleLight20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0290-893B-4DFC-ACD5-BD88EE124873}">
  <sheetPr codeName="Sheet2"/>
  <dimension ref="A2:K23"/>
  <sheetViews>
    <sheetView workbookViewId="0">
      <selection activeCell="M13" sqref="M13"/>
    </sheetView>
  </sheetViews>
  <sheetFormatPr defaultRowHeight="16.5" x14ac:dyDescent="0.3"/>
  <cols>
    <col min="1" max="2" width="9" bestFit="1" customWidth="1"/>
    <col min="3" max="3" width="12.5" bestFit="1" customWidth="1"/>
    <col min="4" max="4" width="7.125" bestFit="1" customWidth="1"/>
    <col min="5" max="5" width="7.375" bestFit="1" customWidth="1"/>
    <col min="6" max="6" width="11.75" customWidth="1"/>
    <col min="7" max="7" width="11.5" customWidth="1"/>
    <col min="8" max="8" width="9.875" customWidth="1"/>
    <col min="9" max="9" width="11.625" customWidth="1"/>
    <col min="11" max="11" width="11.125" bestFit="1" customWidth="1"/>
  </cols>
  <sheetData>
    <row r="2" spans="1:11" ht="31.5" x14ac:dyDescent="0.3">
      <c r="B2" s="50" t="s">
        <v>0</v>
      </c>
      <c r="C2" s="50"/>
      <c r="D2" s="50"/>
      <c r="E2" s="50"/>
      <c r="F2" s="50"/>
      <c r="G2" s="50"/>
      <c r="H2" s="50"/>
      <c r="I2" s="50"/>
    </row>
    <row r="4" spans="1:11" x14ac:dyDescent="0.3">
      <c r="A4" s="1" t="s">
        <v>27</v>
      </c>
      <c r="B4" s="2" t="s">
        <v>2</v>
      </c>
      <c r="C4" s="2" t="s">
        <v>28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11" x14ac:dyDescent="0.3">
      <c r="A5" s="1" t="s">
        <v>29</v>
      </c>
      <c r="B5" s="2" t="s">
        <v>9</v>
      </c>
      <c r="C5" s="3">
        <v>44685</v>
      </c>
      <c r="D5" s="2" t="s">
        <v>10</v>
      </c>
      <c r="E5" s="2" t="s">
        <v>11</v>
      </c>
      <c r="F5" s="4">
        <v>2988000</v>
      </c>
      <c r="G5" s="4">
        <f t="shared" ref="G5:G18" si="0">IF(D5="과장",F5*0.5,IF(D5="대리",F5*0.25,IF(D5="사원",F5*0.15)))</f>
        <v>448200</v>
      </c>
      <c r="H5" s="4">
        <f t="shared" ref="H5:H18" si="1">IF(D5="과장",500000,IF(D5="대리",400000,IF(D5="사원",250000)))</f>
        <v>250000</v>
      </c>
      <c r="I5" s="4">
        <f t="shared" ref="I5:I18" si="2">G5+H5</f>
        <v>698200</v>
      </c>
      <c r="K5" s="41"/>
    </row>
    <row r="6" spans="1:11" x14ac:dyDescent="0.3">
      <c r="A6" s="1" t="s">
        <v>30</v>
      </c>
      <c r="B6" s="2" t="s">
        <v>12</v>
      </c>
      <c r="C6" s="3">
        <v>43931</v>
      </c>
      <c r="D6" s="2" t="s">
        <v>13</v>
      </c>
      <c r="E6" s="2" t="s">
        <v>14</v>
      </c>
      <c r="F6" s="4">
        <v>2988001</v>
      </c>
      <c r="G6" s="4">
        <f t="shared" si="0"/>
        <v>1494000.5</v>
      </c>
      <c r="H6" s="4">
        <f t="shared" si="1"/>
        <v>500000</v>
      </c>
      <c r="I6" s="4">
        <f t="shared" si="2"/>
        <v>1994000.5</v>
      </c>
      <c r="K6" s="41"/>
    </row>
    <row r="7" spans="1:11" x14ac:dyDescent="0.3">
      <c r="A7" s="1" t="s">
        <v>31</v>
      </c>
      <c r="B7" s="2" t="s">
        <v>15</v>
      </c>
      <c r="C7" s="3">
        <v>45084</v>
      </c>
      <c r="D7" s="2" t="s">
        <v>16</v>
      </c>
      <c r="E7" s="2" t="s">
        <v>17</v>
      </c>
      <c r="F7" s="4">
        <v>2988002</v>
      </c>
      <c r="G7" s="4">
        <f t="shared" si="0"/>
        <v>747000.5</v>
      </c>
      <c r="H7" s="4">
        <f t="shared" si="1"/>
        <v>400000</v>
      </c>
      <c r="I7" s="4">
        <f t="shared" si="2"/>
        <v>1147000.5</v>
      </c>
      <c r="K7" s="41"/>
    </row>
    <row r="8" spans="1:11" x14ac:dyDescent="0.3">
      <c r="A8" s="1" t="s">
        <v>32</v>
      </c>
      <c r="B8" s="2" t="s">
        <v>18</v>
      </c>
      <c r="C8" s="3">
        <v>44685</v>
      </c>
      <c r="D8" s="2" t="s">
        <v>10</v>
      </c>
      <c r="E8" s="2" t="s">
        <v>19</v>
      </c>
      <c r="F8" s="4">
        <v>2988003</v>
      </c>
      <c r="G8" s="4">
        <f t="shared" si="0"/>
        <v>448200.45</v>
      </c>
      <c r="H8" s="4">
        <f t="shared" si="1"/>
        <v>250000</v>
      </c>
      <c r="I8" s="4">
        <f t="shared" si="2"/>
        <v>698200.45</v>
      </c>
      <c r="K8" s="41"/>
    </row>
    <row r="9" spans="1:11" x14ac:dyDescent="0.3">
      <c r="A9" s="1" t="s">
        <v>33</v>
      </c>
      <c r="B9" s="2" t="s">
        <v>20</v>
      </c>
      <c r="C9" s="3">
        <v>43558</v>
      </c>
      <c r="D9" s="2" t="s">
        <v>13</v>
      </c>
      <c r="E9" s="2" t="s">
        <v>21</v>
      </c>
      <c r="F9" s="4">
        <v>2988004</v>
      </c>
      <c r="G9" s="4">
        <f t="shared" si="0"/>
        <v>1494002</v>
      </c>
      <c r="H9" s="4">
        <f t="shared" si="1"/>
        <v>500000</v>
      </c>
      <c r="I9" s="4">
        <f t="shared" si="2"/>
        <v>1994002</v>
      </c>
      <c r="K9" s="41"/>
    </row>
    <row r="10" spans="1:11" x14ac:dyDescent="0.3">
      <c r="A10" s="1" t="s">
        <v>34</v>
      </c>
      <c r="B10" s="2" t="s">
        <v>22</v>
      </c>
      <c r="C10" s="3">
        <v>44550</v>
      </c>
      <c r="D10" s="2" t="s">
        <v>13</v>
      </c>
      <c r="E10" s="2" t="s">
        <v>14</v>
      </c>
      <c r="F10" s="4">
        <v>2988005</v>
      </c>
      <c r="G10" s="4">
        <f t="shared" si="0"/>
        <v>1494002.5</v>
      </c>
      <c r="H10" s="4">
        <f t="shared" si="1"/>
        <v>500000</v>
      </c>
      <c r="I10" s="4">
        <f t="shared" si="2"/>
        <v>1994002.5</v>
      </c>
      <c r="K10" s="41"/>
    </row>
    <row r="11" spans="1:11" x14ac:dyDescent="0.3">
      <c r="A11" s="1" t="s">
        <v>35</v>
      </c>
      <c r="B11" s="2" t="s">
        <v>23</v>
      </c>
      <c r="C11" s="3">
        <v>44140</v>
      </c>
      <c r="D11" s="2" t="s">
        <v>10</v>
      </c>
      <c r="E11" s="2" t="s">
        <v>24</v>
      </c>
      <c r="F11" s="4">
        <v>2988006</v>
      </c>
      <c r="G11" s="4">
        <f t="shared" si="0"/>
        <v>448200.89999999997</v>
      </c>
      <c r="H11" s="4">
        <f t="shared" si="1"/>
        <v>250000</v>
      </c>
      <c r="I11" s="4">
        <f t="shared" si="2"/>
        <v>698200.89999999991</v>
      </c>
      <c r="K11" s="41"/>
    </row>
    <row r="12" spans="1:11" x14ac:dyDescent="0.3">
      <c r="A12" s="1" t="s">
        <v>30</v>
      </c>
      <c r="B12" s="2" t="s">
        <v>25</v>
      </c>
      <c r="C12" s="3">
        <v>44935</v>
      </c>
      <c r="D12" s="2" t="s">
        <v>10</v>
      </c>
      <c r="E12" s="2" t="s">
        <v>14</v>
      </c>
      <c r="F12" s="4">
        <v>2988007</v>
      </c>
      <c r="G12" s="4">
        <f t="shared" si="0"/>
        <v>448201.05</v>
      </c>
      <c r="H12" s="4">
        <f t="shared" si="1"/>
        <v>250000</v>
      </c>
      <c r="I12" s="4">
        <f t="shared" si="2"/>
        <v>698201.05</v>
      </c>
      <c r="K12" s="41"/>
    </row>
    <row r="13" spans="1:11" x14ac:dyDescent="0.3">
      <c r="A13" s="1" t="s">
        <v>31</v>
      </c>
      <c r="B13" s="2" t="s">
        <v>26</v>
      </c>
      <c r="C13" s="3">
        <v>44308</v>
      </c>
      <c r="D13" s="2" t="s">
        <v>13</v>
      </c>
      <c r="E13" s="2" t="s">
        <v>17</v>
      </c>
      <c r="F13" s="4">
        <v>2988008</v>
      </c>
      <c r="G13" s="4">
        <f t="shared" si="0"/>
        <v>1494004</v>
      </c>
      <c r="H13" s="4">
        <f t="shared" si="1"/>
        <v>500000</v>
      </c>
      <c r="I13" s="4">
        <f t="shared" si="2"/>
        <v>1994004</v>
      </c>
      <c r="K13" s="41"/>
    </row>
    <row r="14" spans="1:11" x14ac:dyDescent="0.3">
      <c r="A14" s="1" t="s">
        <v>31</v>
      </c>
      <c r="B14" s="2" t="s">
        <v>36</v>
      </c>
      <c r="C14" s="3">
        <v>43954</v>
      </c>
      <c r="D14" s="2" t="s">
        <v>16</v>
      </c>
      <c r="E14" s="2" t="s">
        <v>17</v>
      </c>
      <c r="F14" s="4">
        <v>2988009</v>
      </c>
      <c r="G14" s="4">
        <f t="shared" si="0"/>
        <v>747002.25</v>
      </c>
      <c r="H14" s="4">
        <f t="shared" si="1"/>
        <v>400000</v>
      </c>
      <c r="I14" s="4">
        <f t="shared" si="2"/>
        <v>1147002.25</v>
      </c>
      <c r="K14" s="41"/>
    </row>
    <row r="15" spans="1:11" x14ac:dyDescent="0.3">
      <c r="A15" s="1" t="s">
        <v>32</v>
      </c>
      <c r="B15" s="2" t="s">
        <v>37</v>
      </c>
      <c r="C15" s="3">
        <v>42510</v>
      </c>
      <c r="D15" s="2" t="s">
        <v>13</v>
      </c>
      <c r="E15" s="2" t="s">
        <v>19</v>
      </c>
      <c r="F15" s="4">
        <v>2988010</v>
      </c>
      <c r="G15" s="4">
        <f t="shared" si="0"/>
        <v>1494005</v>
      </c>
      <c r="H15" s="4">
        <f t="shared" si="1"/>
        <v>500000</v>
      </c>
      <c r="I15" s="4">
        <f t="shared" si="2"/>
        <v>1994005</v>
      </c>
      <c r="K15" s="41"/>
    </row>
    <row r="16" spans="1:11" x14ac:dyDescent="0.3">
      <c r="A16" s="1" t="s">
        <v>38</v>
      </c>
      <c r="B16" s="2" t="s">
        <v>39</v>
      </c>
      <c r="C16" s="3">
        <v>43207</v>
      </c>
      <c r="D16" s="2" t="s">
        <v>16</v>
      </c>
      <c r="E16" s="2" t="s">
        <v>21</v>
      </c>
      <c r="F16" s="4">
        <v>2988011</v>
      </c>
      <c r="G16" s="4">
        <f t="shared" si="0"/>
        <v>747002.75</v>
      </c>
      <c r="H16" s="4">
        <f t="shared" si="1"/>
        <v>400000</v>
      </c>
      <c r="I16" s="4">
        <f t="shared" si="2"/>
        <v>1147002.75</v>
      </c>
      <c r="K16" s="41"/>
    </row>
    <row r="17" spans="1:11" x14ac:dyDescent="0.3">
      <c r="A17" s="1" t="s">
        <v>40</v>
      </c>
      <c r="B17" s="2" t="s">
        <v>41</v>
      </c>
      <c r="C17" s="3">
        <v>44824</v>
      </c>
      <c r="D17" s="2" t="s">
        <v>13</v>
      </c>
      <c r="E17" s="2" t="s">
        <v>14</v>
      </c>
      <c r="F17" s="4">
        <v>2988012</v>
      </c>
      <c r="G17" s="4">
        <f t="shared" si="0"/>
        <v>1494006</v>
      </c>
      <c r="H17" s="4">
        <f t="shared" si="1"/>
        <v>500000</v>
      </c>
      <c r="I17" s="4">
        <f t="shared" si="2"/>
        <v>1994006</v>
      </c>
      <c r="K17" s="41"/>
    </row>
    <row r="18" spans="1:11" x14ac:dyDescent="0.3">
      <c r="A18" s="1" t="s">
        <v>42</v>
      </c>
      <c r="B18" s="2" t="s">
        <v>43</v>
      </c>
      <c r="C18" s="3">
        <v>44320</v>
      </c>
      <c r="D18" s="2" t="s">
        <v>13</v>
      </c>
      <c r="E18" s="2" t="s">
        <v>24</v>
      </c>
      <c r="F18" s="4">
        <v>2988013</v>
      </c>
      <c r="G18" s="4">
        <f t="shared" si="0"/>
        <v>1494006.5</v>
      </c>
      <c r="H18" s="4">
        <f t="shared" si="1"/>
        <v>500000</v>
      </c>
      <c r="I18" s="4">
        <f t="shared" si="2"/>
        <v>1994006.5</v>
      </c>
      <c r="K18" s="41"/>
    </row>
    <row r="20" spans="1:11" x14ac:dyDescent="0.3">
      <c r="A20" s="39" t="s">
        <v>143</v>
      </c>
    </row>
    <row r="21" spans="1:11" x14ac:dyDescent="0.3">
      <c r="A21" t="b">
        <f>AND(MID(A5,5,1)=1,OR(MONTH(C5)=4,MONTH(C5)=5))</f>
        <v>0</v>
      </c>
      <c r="B21" s="40"/>
    </row>
    <row r="23" spans="1:11" x14ac:dyDescent="0.3">
      <c r="A23" s="38" t="s">
        <v>27</v>
      </c>
      <c r="B23" s="2" t="s">
        <v>2</v>
      </c>
      <c r="C23" s="2" t="s">
        <v>28</v>
      </c>
      <c r="D23" s="2" t="s">
        <v>3</v>
      </c>
      <c r="E23" s="2" t="s">
        <v>4</v>
      </c>
      <c r="F23" s="2" t="s">
        <v>5</v>
      </c>
      <c r="G23" s="2" t="s">
        <v>6</v>
      </c>
      <c r="H23" s="2" t="s">
        <v>7</v>
      </c>
      <c r="I23" s="2" t="s">
        <v>8</v>
      </c>
    </row>
  </sheetData>
  <mergeCells count="1">
    <mergeCell ref="B2:I2"/>
  </mergeCells>
  <phoneticPr fontId="1" type="noConversion"/>
  <conditionalFormatting sqref="A5:I18">
    <cfRule type="expression" dxfId="0" priority="1">
      <formula>AND(MOD(MONTH($C5),2)=1,$C5&gt;=DATE(2022,1,1))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87E15-CA10-427C-AAB7-210E3392F034}">
  <sheetPr codeName="Sheet3"/>
  <dimension ref="A1:I18"/>
  <sheetViews>
    <sheetView workbookViewId="0">
      <selection activeCell="E16" sqref="E16"/>
    </sheetView>
  </sheetViews>
  <sheetFormatPr defaultRowHeight="16.5" x14ac:dyDescent="0.3"/>
  <cols>
    <col min="1" max="1" width="15.375" customWidth="1"/>
    <col min="4" max="4" width="11.875" bestFit="1" customWidth="1"/>
    <col min="5" max="5" width="10.875" bestFit="1" customWidth="1"/>
    <col min="6" max="7" width="11.875" bestFit="1" customWidth="1"/>
    <col min="8" max="8" width="11.625" customWidth="1"/>
    <col min="9" max="9" width="13.5" bestFit="1" customWidth="1"/>
  </cols>
  <sheetData>
    <row r="1" spans="1:9" ht="20.25" x14ac:dyDescent="0.3">
      <c r="A1" s="51" t="s">
        <v>44</v>
      </c>
      <c r="B1" s="51"/>
      <c r="C1" s="51"/>
      <c r="D1" s="51"/>
      <c r="E1" s="51"/>
      <c r="F1" s="51"/>
      <c r="G1" s="51"/>
      <c r="H1" s="51"/>
      <c r="I1" s="51"/>
    </row>
    <row r="2" spans="1:9" ht="17.25" thickBot="1" x14ac:dyDescent="0.35"/>
    <row r="3" spans="1:9" ht="17.25" thickBot="1" x14ac:dyDescent="0.35">
      <c r="A3" s="5" t="s">
        <v>1</v>
      </c>
      <c r="B3" s="5" t="s">
        <v>45</v>
      </c>
      <c r="C3" s="5" t="s">
        <v>46</v>
      </c>
      <c r="D3" s="5" t="s">
        <v>47</v>
      </c>
      <c r="E3" s="6" t="s">
        <v>48</v>
      </c>
      <c r="F3" s="6" t="s">
        <v>49</v>
      </c>
      <c r="G3" s="6" t="s">
        <v>50</v>
      </c>
      <c r="H3" s="6" t="s">
        <v>51</v>
      </c>
      <c r="I3" s="6" t="s">
        <v>52</v>
      </c>
    </row>
    <row r="4" spans="1:9" ht="17.25" thickTop="1" x14ac:dyDescent="0.3">
      <c r="A4" s="7" t="s">
        <v>53</v>
      </c>
      <c r="B4" s="7" t="s">
        <v>54</v>
      </c>
      <c r="C4" s="7" t="s">
        <v>55</v>
      </c>
      <c r="D4" s="7" t="str">
        <f t="shared" ref="D4:D12" si="0">IF(LEFT(A4,1)="P","부장",IF(LEFT(A4,1)="K","과장","대리"))</f>
        <v>부장</v>
      </c>
      <c r="E4">
        <v>15</v>
      </c>
      <c r="F4" s="8">
        <v>1450000</v>
      </c>
      <c r="G4" s="9">
        <v>0.1</v>
      </c>
      <c r="H4" s="8">
        <v>290000</v>
      </c>
      <c r="I4" s="10">
        <v>1740000</v>
      </c>
    </row>
    <row r="5" spans="1:9" x14ac:dyDescent="0.3">
      <c r="A5" s="7" t="s">
        <v>56</v>
      </c>
      <c r="B5" s="7" t="s">
        <v>57</v>
      </c>
      <c r="C5" s="7" t="s">
        <v>58</v>
      </c>
      <c r="D5" s="7" t="str">
        <f t="shared" si="0"/>
        <v>과장</v>
      </c>
      <c r="E5">
        <v>7</v>
      </c>
      <c r="F5" s="8">
        <v>1350000</v>
      </c>
      <c r="G5" s="9">
        <v>0.05</v>
      </c>
      <c r="H5" s="8">
        <v>202500</v>
      </c>
      <c r="I5" s="10">
        <v>1552500</v>
      </c>
    </row>
    <row r="6" spans="1:9" x14ac:dyDescent="0.3">
      <c r="A6" s="7" t="s">
        <v>59</v>
      </c>
      <c r="B6" s="7" t="s">
        <v>60</v>
      </c>
      <c r="C6" s="7" t="s">
        <v>61</v>
      </c>
      <c r="D6" s="7" t="str">
        <f t="shared" si="0"/>
        <v>대리</v>
      </c>
      <c r="E6">
        <v>3</v>
      </c>
      <c r="F6" s="8">
        <v>1050000</v>
      </c>
      <c r="G6" s="9">
        <v>0.03</v>
      </c>
      <c r="H6" s="8">
        <v>136500</v>
      </c>
      <c r="I6" s="10">
        <v>1186500</v>
      </c>
    </row>
    <row r="7" spans="1:9" x14ac:dyDescent="0.3">
      <c r="A7" s="7" t="s">
        <v>62</v>
      </c>
      <c r="B7" s="7" t="s">
        <v>63</v>
      </c>
      <c r="C7" s="7" t="s">
        <v>55</v>
      </c>
      <c r="D7" s="7" t="str">
        <f t="shared" si="0"/>
        <v>과장</v>
      </c>
      <c r="E7">
        <v>8</v>
      </c>
      <c r="F7" s="8">
        <v>1300000</v>
      </c>
      <c r="G7" s="9">
        <v>0.05</v>
      </c>
      <c r="H7" s="8">
        <v>195000</v>
      </c>
      <c r="I7" s="10">
        <v>1495000</v>
      </c>
    </row>
    <row r="8" spans="1:9" x14ac:dyDescent="0.3">
      <c r="A8" s="7" t="s">
        <v>64</v>
      </c>
      <c r="B8" s="7" t="s">
        <v>65</v>
      </c>
      <c r="C8" s="7" t="s">
        <v>58</v>
      </c>
      <c r="D8" s="7" t="str">
        <f t="shared" si="0"/>
        <v>대리</v>
      </c>
      <c r="E8">
        <v>5</v>
      </c>
      <c r="F8" s="8">
        <v>1150000</v>
      </c>
      <c r="G8" s="9">
        <v>0.05</v>
      </c>
      <c r="H8" s="8">
        <v>172500</v>
      </c>
      <c r="I8" s="10">
        <v>1322500</v>
      </c>
    </row>
    <row r="9" spans="1:9" x14ac:dyDescent="0.3">
      <c r="A9" s="7" t="s">
        <v>66</v>
      </c>
      <c r="B9" s="7" t="s">
        <v>67</v>
      </c>
      <c r="C9" s="7" t="s">
        <v>61</v>
      </c>
      <c r="D9" s="7" t="str">
        <f t="shared" si="0"/>
        <v>부장</v>
      </c>
      <c r="E9">
        <v>10</v>
      </c>
      <c r="F9" s="8">
        <v>1450000</v>
      </c>
      <c r="G9" s="9">
        <v>7.0000000000000007E-2</v>
      </c>
      <c r="H9" s="8">
        <v>246500</v>
      </c>
      <c r="I9" s="10">
        <v>1696500</v>
      </c>
    </row>
    <row r="10" spans="1:9" x14ac:dyDescent="0.3">
      <c r="A10" s="7" t="s">
        <v>68</v>
      </c>
      <c r="B10" s="7" t="s">
        <v>69</v>
      </c>
      <c r="C10" s="7" t="s">
        <v>55</v>
      </c>
      <c r="D10" s="7" t="str">
        <f t="shared" si="0"/>
        <v>대리</v>
      </c>
      <c r="E10">
        <v>6</v>
      </c>
      <c r="F10" s="8">
        <v>1200000</v>
      </c>
      <c r="G10" s="9">
        <v>0.05</v>
      </c>
      <c r="H10" s="8">
        <v>180000</v>
      </c>
      <c r="I10" s="10">
        <v>1380000</v>
      </c>
    </row>
    <row r="11" spans="1:9" x14ac:dyDescent="0.3">
      <c r="A11" s="7" t="s">
        <v>70</v>
      </c>
      <c r="B11" s="7" t="s">
        <v>71</v>
      </c>
      <c r="C11" s="7" t="s">
        <v>58</v>
      </c>
      <c r="D11" s="7" t="str">
        <f t="shared" si="0"/>
        <v>부장</v>
      </c>
      <c r="E11">
        <v>13</v>
      </c>
      <c r="F11" s="8">
        <v>1550000</v>
      </c>
      <c r="G11" s="9">
        <v>7.0000000000000007E-2</v>
      </c>
      <c r="H11" s="8">
        <v>263500</v>
      </c>
      <c r="I11" s="10">
        <v>1813500</v>
      </c>
    </row>
    <row r="12" spans="1:9" x14ac:dyDescent="0.3">
      <c r="A12" s="7" t="s">
        <v>72</v>
      </c>
      <c r="B12" s="7" t="s">
        <v>73</v>
      </c>
      <c r="C12" s="7" t="s">
        <v>61</v>
      </c>
      <c r="D12" s="7" t="str">
        <f t="shared" si="0"/>
        <v>과장</v>
      </c>
      <c r="E12">
        <v>7</v>
      </c>
      <c r="F12" s="8">
        <v>1350000</v>
      </c>
      <c r="G12" s="9">
        <v>0.05</v>
      </c>
      <c r="H12" s="8">
        <v>202500</v>
      </c>
      <c r="I12" s="10">
        <v>1552500</v>
      </c>
    </row>
    <row r="13" spans="1:9" ht="17.25" thickBot="1" x14ac:dyDescent="0.35">
      <c r="A13" s="52" t="s">
        <v>74</v>
      </c>
      <c r="B13" s="52"/>
      <c r="C13" s="52"/>
      <c r="D13" s="52"/>
      <c r="E13" s="52"/>
      <c r="F13" s="11">
        <f>SUM(F4:F12)</f>
        <v>11850000</v>
      </c>
      <c r="G13" s="12"/>
      <c r="H13" s="11">
        <f>SUM(H4:H12)</f>
        <v>1889000</v>
      </c>
      <c r="I13" s="13">
        <f>SUM(I4:I12)</f>
        <v>13739000</v>
      </c>
    </row>
    <row r="14" spans="1:9" x14ac:dyDescent="0.3">
      <c r="A14" t="s">
        <v>75</v>
      </c>
      <c r="C14" s="9">
        <v>0.1</v>
      </c>
    </row>
    <row r="16" spans="1:9" ht="17.25" thickBot="1" x14ac:dyDescent="0.35">
      <c r="A16" t="s">
        <v>76</v>
      </c>
    </row>
    <row r="17" spans="1:5" x14ac:dyDescent="0.3">
      <c r="A17" s="14" t="s">
        <v>48</v>
      </c>
      <c r="B17" s="14">
        <v>1</v>
      </c>
      <c r="C17" s="14">
        <v>5</v>
      </c>
      <c r="D17" s="14">
        <v>10</v>
      </c>
      <c r="E17" s="14">
        <v>15</v>
      </c>
    </row>
    <row r="18" spans="1:5" ht="17.25" thickBot="1" x14ac:dyDescent="0.35">
      <c r="A18" s="15" t="s">
        <v>50</v>
      </c>
      <c r="B18" s="16">
        <v>0.03</v>
      </c>
      <c r="C18" s="16">
        <v>0.05</v>
      </c>
      <c r="D18" s="16">
        <v>7.0000000000000007E-2</v>
      </c>
      <c r="E18" s="16">
        <v>0.1</v>
      </c>
    </row>
  </sheetData>
  <mergeCells count="2">
    <mergeCell ref="A1:I1"/>
    <mergeCell ref="A13:E13"/>
  </mergeCells>
  <phoneticPr fontId="1" type="noConversion"/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&amp;C&amp;P쪽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C6C6-7AE8-40C6-8B06-003B8DD8F35A}">
  <sheetPr codeName="Sheet4"/>
  <dimension ref="A1:M36"/>
  <sheetViews>
    <sheetView workbookViewId="0">
      <selection activeCell="I33" sqref="I33"/>
    </sheetView>
  </sheetViews>
  <sheetFormatPr defaultRowHeight="16.5" x14ac:dyDescent="0.3"/>
  <cols>
    <col min="1" max="1" width="11.625" customWidth="1"/>
    <col min="3" max="3" width="8.375" bestFit="1" customWidth="1"/>
    <col min="4" max="4" width="11" bestFit="1" customWidth="1"/>
    <col min="5" max="5" width="10.875" bestFit="1" customWidth="1"/>
    <col min="7" max="7" width="12.375" customWidth="1"/>
    <col min="8" max="8" width="2" customWidth="1"/>
    <col min="10" max="10" width="10.875" bestFit="1" customWidth="1"/>
    <col min="11" max="12" width="12.625" customWidth="1"/>
    <col min="13" max="13" width="9" customWidth="1"/>
  </cols>
  <sheetData>
    <row r="1" spans="1:10" x14ac:dyDescent="0.3">
      <c r="A1" t="s">
        <v>77</v>
      </c>
    </row>
    <row r="2" spans="1:10" x14ac:dyDescent="0.3">
      <c r="A2" s="1" t="s">
        <v>78</v>
      </c>
      <c r="B2" s="1" t="s">
        <v>79</v>
      </c>
      <c r="C2" s="1" t="s">
        <v>80</v>
      </c>
      <c r="D2" s="1" t="s">
        <v>81</v>
      </c>
      <c r="E2" s="17" t="s">
        <v>82</v>
      </c>
    </row>
    <row r="3" spans="1:10" x14ac:dyDescent="0.3">
      <c r="A3" s="18" t="s">
        <v>83</v>
      </c>
      <c r="B3" s="18">
        <v>15</v>
      </c>
      <c r="C3" s="19">
        <v>1575</v>
      </c>
      <c r="D3" s="19">
        <v>23625</v>
      </c>
      <c r="E3" s="1" t="str">
        <f>IF(AND($B3&gt;=15,$C3&gt;=2000,$D3&gt;=30000),REPT("★",B3/10),"")</f>
        <v/>
      </c>
    </row>
    <row r="4" spans="1:10" x14ac:dyDescent="0.3">
      <c r="A4" s="18" t="s">
        <v>84</v>
      </c>
      <c r="B4" s="18">
        <v>20</v>
      </c>
      <c r="C4" s="19">
        <v>3287</v>
      </c>
      <c r="D4" s="19">
        <v>65740</v>
      </c>
      <c r="E4" s="38" t="str">
        <f t="shared" ref="E4:E8" si="0">IF(AND($B4&gt;=15,$C4&gt;=2000,$D4&gt;=30000),REPT("★",B4/10),"")</f>
        <v>★★</v>
      </c>
    </row>
    <row r="5" spans="1:10" x14ac:dyDescent="0.3">
      <c r="A5" s="18" t="s">
        <v>85</v>
      </c>
      <c r="B5" s="18">
        <v>13</v>
      </c>
      <c r="C5" s="19">
        <v>1795</v>
      </c>
      <c r="D5" s="19">
        <v>23335</v>
      </c>
      <c r="E5" s="38" t="str">
        <f t="shared" si="0"/>
        <v/>
      </c>
    </row>
    <row r="6" spans="1:10" x14ac:dyDescent="0.3">
      <c r="A6" s="18" t="s">
        <v>84</v>
      </c>
      <c r="B6" s="18">
        <v>18</v>
      </c>
      <c r="C6" s="19">
        <v>3687</v>
      </c>
      <c r="D6" s="19">
        <v>66366</v>
      </c>
      <c r="E6" s="38" t="str">
        <f t="shared" si="0"/>
        <v>★</v>
      </c>
    </row>
    <row r="7" spans="1:10" x14ac:dyDescent="0.3">
      <c r="A7" s="18" t="s">
        <v>83</v>
      </c>
      <c r="B7" s="18">
        <v>11</v>
      </c>
      <c r="C7" s="19">
        <v>2874</v>
      </c>
      <c r="D7" s="19">
        <v>31614</v>
      </c>
      <c r="E7" s="38" t="str">
        <f t="shared" si="0"/>
        <v/>
      </c>
    </row>
    <row r="8" spans="1:10" x14ac:dyDescent="0.3">
      <c r="A8" s="18" t="s">
        <v>83</v>
      </c>
      <c r="B8" s="18">
        <v>35</v>
      </c>
      <c r="C8" s="19">
        <v>12959</v>
      </c>
      <c r="D8" s="19">
        <v>194385</v>
      </c>
      <c r="E8" s="38" t="str">
        <f t="shared" si="0"/>
        <v>★★★</v>
      </c>
    </row>
    <row r="10" spans="1:10" x14ac:dyDescent="0.3">
      <c r="A10" t="s">
        <v>86</v>
      </c>
    </row>
    <row r="11" spans="1:10" x14ac:dyDescent="0.3">
      <c r="A11" s="1" t="s">
        <v>87</v>
      </c>
      <c r="B11" s="1" t="s">
        <v>88</v>
      </c>
      <c r="C11" s="1" t="s">
        <v>89</v>
      </c>
      <c r="D11" s="17" t="s">
        <v>90</v>
      </c>
    </row>
    <row r="12" spans="1:10" x14ac:dyDescent="0.3">
      <c r="A12" s="1" t="s">
        <v>91</v>
      </c>
      <c r="B12" s="18">
        <v>670</v>
      </c>
      <c r="C12" s="18">
        <v>220</v>
      </c>
      <c r="D12" s="1">
        <f>MIN(VLOOKUP(B12,$F$14:$G$18,2,TRUE),VLOOKUP(C12,$I$14:$J$18,2,TRUE))</f>
        <v>5</v>
      </c>
      <c r="F12" t="s">
        <v>92</v>
      </c>
      <c r="I12" t="s">
        <v>93</v>
      </c>
    </row>
    <row r="13" spans="1:10" x14ac:dyDescent="0.3">
      <c r="A13" s="1" t="s">
        <v>94</v>
      </c>
      <c r="B13" s="18">
        <v>720</v>
      </c>
      <c r="C13" s="18">
        <v>150</v>
      </c>
      <c r="D13" s="38">
        <f t="shared" ref="D13:D18" si="1">MIN(VLOOKUP(B13,$F$14:$G$18,2,TRUE),VLOOKUP(C13,$I$14:$J$18,2,TRUE))</f>
        <v>5</v>
      </c>
      <c r="F13" s="1" t="s">
        <v>88</v>
      </c>
      <c r="G13" s="1" t="s">
        <v>95</v>
      </c>
      <c r="I13" s="1" t="s">
        <v>89</v>
      </c>
      <c r="J13" s="1" t="s">
        <v>95</v>
      </c>
    </row>
    <row r="14" spans="1:10" x14ac:dyDescent="0.3">
      <c r="A14" s="1" t="s">
        <v>96</v>
      </c>
      <c r="B14" s="18">
        <v>870</v>
      </c>
      <c r="C14" s="18">
        <v>280</v>
      </c>
      <c r="D14" s="38">
        <f t="shared" si="1"/>
        <v>10</v>
      </c>
      <c r="F14" s="18">
        <v>400</v>
      </c>
      <c r="G14" s="18">
        <v>1</v>
      </c>
      <c r="I14" s="18">
        <v>50</v>
      </c>
      <c r="J14" s="18">
        <v>1</v>
      </c>
    </row>
    <row r="15" spans="1:10" x14ac:dyDescent="0.3">
      <c r="A15" s="1" t="s">
        <v>97</v>
      </c>
      <c r="B15" s="18">
        <v>570</v>
      </c>
      <c r="C15" s="18">
        <v>100</v>
      </c>
      <c r="D15" s="38">
        <f t="shared" si="1"/>
        <v>1</v>
      </c>
      <c r="F15" s="18">
        <v>600</v>
      </c>
      <c r="G15" s="18">
        <v>5</v>
      </c>
      <c r="I15" s="18">
        <v>100</v>
      </c>
      <c r="J15" s="18">
        <v>5</v>
      </c>
    </row>
    <row r="16" spans="1:10" x14ac:dyDescent="0.3">
      <c r="A16" s="1" t="s">
        <v>98</v>
      </c>
      <c r="B16" s="18">
        <v>890</v>
      </c>
      <c r="C16" s="18">
        <v>180</v>
      </c>
      <c r="D16" s="38">
        <f t="shared" si="1"/>
        <v>10</v>
      </c>
      <c r="F16" s="18">
        <v>800</v>
      </c>
      <c r="G16" s="18">
        <v>10</v>
      </c>
      <c r="I16" s="18">
        <v>150</v>
      </c>
      <c r="J16" s="18">
        <v>10</v>
      </c>
    </row>
    <row r="17" spans="1:13" x14ac:dyDescent="0.3">
      <c r="A17" s="1" t="s">
        <v>99</v>
      </c>
      <c r="B17" s="18">
        <v>800</v>
      </c>
      <c r="C17" s="18">
        <v>270</v>
      </c>
      <c r="D17" s="38">
        <f t="shared" si="1"/>
        <v>10</v>
      </c>
      <c r="F17" s="18">
        <v>900</v>
      </c>
      <c r="G17" s="18">
        <v>15</v>
      </c>
      <c r="I17" s="18">
        <v>200</v>
      </c>
      <c r="J17" s="18">
        <v>15</v>
      </c>
    </row>
    <row r="18" spans="1:13" x14ac:dyDescent="0.3">
      <c r="A18" s="1" t="s">
        <v>100</v>
      </c>
      <c r="B18" s="18">
        <v>700</v>
      </c>
      <c r="C18" s="18">
        <v>140</v>
      </c>
      <c r="D18" s="38">
        <f t="shared" si="1"/>
        <v>5</v>
      </c>
      <c r="F18" s="18">
        <v>999</v>
      </c>
      <c r="G18" s="18">
        <v>20</v>
      </c>
      <c r="I18" s="18">
        <v>300</v>
      </c>
      <c r="J18" s="18">
        <v>20</v>
      </c>
    </row>
    <row r="20" spans="1:13" x14ac:dyDescent="0.3">
      <c r="A20" t="s">
        <v>101</v>
      </c>
      <c r="I20" t="s">
        <v>102</v>
      </c>
    </row>
    <row r="21" spans="1:13" x14ac:dyDescent="0.3">
      <c r="A21" s="1" t="s">
        <v>45</v>
      </c>
      <c r="B21" s="1" t="s">
        <v>46</v>
      </c>
      <c r="C21" s="1" t="s">
        <v>47</v>
      </c>
      <c r="D21" s="1" t="s">
        <v>48</v>
      </c>
      <c r="E21" s="1" t="s">
        <v>49</v>
      </c>
      <c r="F21" s="1" t="s">
        <v>50</v>
      </c>
      <c r="G21" s="17" t="s">
        <v>82</v>
      </c>
      <c r="I21" s="53" t="s">
        <v>103</v>
      </c>
      <c r="J21" s="1" t="s">
        <v>47</v>
      </c>
      <c r="K21" s="1"/>
      <c r="L21" s="1"/>
    </row>
    <row r="22" spans="1:13" x14ac:dyDescent="0.3">
      <c r="A22" s="1" t="s">
        <v>54</v>
      </c>
      <c r="B22" s="1" t="s">
        <v>104</v>
      </c>
      <c r="C22" s="1" t="s">
        <v>105</v>
      </c>
      <c r="D22" s="18">
        <v>15</v>
      </c>
      <c r="E22" s="19">
        <v>1400000</v>
      </c>
      <c r="F22" s="20">
        <v>0.1</v>
      </c>
      <c r="G22" s="19"/>
      <c r="I22" s="54"/>
      <c r="J22" s="17" t="s">
        <v>105</v>
      </c>
      <c r="K22" s="17" t="s">
        <v>106</v>
      </c>
      <c r="L22" s="17" t="s">
        <v>16</v>
      </c>
    </row>
    <row r="23" spans="1:13" x14ac:dyDescent="0.3">
      <c r="A23" s="1" t="s">
        <v>57</v>
      </c>
      <c r="B23" s="1" t="s">
        <v>107</v>
      </c>
      <c r="C23" s="1" t="s">
        <v>106</v>
      </c>
      <c r="D23" s="18">
        <v>7</v>
      </c>
      <c r="E23" s="19">
        <v>900000</v>
      </c>
      <c r="F23" s="20">
        <v>0.08</v>
      </c>
      <c r="G23" s="19"/>
      <c r="I23" s="1" t="s">
        <v>104</v>
      </c>
      <c r="J23" s="19" t="s">
        <v>144</v>
      </c>
      <c r="K23" s="19">
        <f t="shared" ref="K23:L25" si="2">SUM( (G22&gt;=AVERAGE($F$22:$F$36)) * ($B$22:$B$36=J23) * ($C$22:$C$36=K22) * $E$22:$E$36)</f>
        <v>0</v>
      </c>
      <c r="L23" s="19">
        <f t="shared" si="2"/>
        <v>0</v>
      </c>
      <c r="M23" s="42"/>
    </row>
    <row r="24" spans="1:13" x14ac:dyDescent="0.3">
      <c r="A24" s="1" t="s">
        <v>60</v>
      </c>
      <c r="B24" s="1" t="s">
        <v>108</v>
      </c>
      <c r="C24" s="1" t="s">
        <v>16</v>
      </c>
      <c r="D24" s="18">
        <v>3</v>
      </c>
      <c r="E24" s="19">
        <v>650000</v>
      </c>
      <c r="F24" s="20">
        <v>0.06</v>
      </c>
      <c r="G24" s="19"/>
      <c r="I24" s="1" t="s">
        <v>107</v>
      </c>
      <c r="J24" s="19" t="b">
        <f t="shared" ref="J24:J25" si="3">F23&gt;=AVERAGE($F$22:$F$36)</f>
        <v>1</v>
      </c>
      <c r="K24" s="19">
        <f t="shared" si="2"/>
        <v>0</v>
      </c>
      <c r="L24" s="19"/>
    </row>
    <row r="25" spans="1:13" x14ac:dyDescent="0.3">
      <c r="A25" s="1" t="s">
        <v>63</v>
      </c>
      <c r="B25" s="1" t="s">
        <v>104</v>
      </c>
      <c r="C25" s="1" t="s">
        <v>106</v>
      </c>
      <c r="D25" s="18">
        <v>8</v>
      </c>
      <c r="E25" s="19">
        <v>920000</v>
      </c>
      <c r="F25" s="20">
        <v>0.02</v>
      </c>
      <c r="G25" s="19"/>
      <c r="I25" s="1" t="s">
        <v>108</v>
      </c>
      <c r="J25" s="19" t="b">
        <f t="shared" si="3"/>
        <v>0</v>
      </c>
      <c r="K25" s="19">
        <f t="shared" si="2"/>
        <v>0</v>
      </c>
      <c r="L25" s="19"/>
    </row>
    <row r="26" spans="1:13" x14ac:dyDescent="0.3">
      <c r="A26" s="1" t="s">
        <v>65</v>
      </c>
      <c r="B26" s="1" t="s">
        <v>107</v>
      </c>
      <c r="C26" s="1" t="s">
        <v>16</v>
      </c>
      <c r="D26" s="18">
        <v>5</v>
      </c>
      <c r="E26" s="19">
        <v>750000</v>
      </c>
      <c r="F26" s="20">
        <v>0.04</v>
      </c>
      <c r="G26" s="19"/>
    </row>
    <row r="27" spans="1:13" x14ac:dyDescent="0.3">
      <c r="A27" s="1" t="s">
        <v>67</v>
      </c>
      <c r="B27" s="1" t="s">
        <v>108</v>
      </c>
      <c r="C27" s="1" t="s">
        <v>105</v>
      </c>
      <c r="D27" s="18">
        <v>12</v>
      </c>
      <c r="E27" s="19">
        <v>1100000</v>
      </c>
      <c r="F27" s="20">
        <v>0.12</v>
      </c>
      <c r="G27" s="19"/>
    </row>
    <row r="28" spans="1:13" x14ac:dyDescent="0.3">
      <c r="A28" s="1" t="s">
        <v>69</v>
      </c>
      <c r="B28" s="1" t="s">
        <v>104</v>
      </c>
      <c r="C28" s="1" t="s">
        <v>16</v>
      </c>
      <c r="D28" s="18">
        <v>4</v>
      </c>
      <c r="E28" s="19">
        <v>700000</v>
      </c>
      <c r="F28" s="20">
        <v>7.0000000000000007E-2</v>
      </c>
      <c r="G28" s="19"/>
      <c r="I28" s="17"/>
      <c r="J28" s="21"/>
      <c r="K28" s="21" t="s">
        <v>109</v>
      </c>
      <c r="L28" s="21"/>
      <c r="M28" s="21"/>
    </row>
    <row r="29" spans="1:13" x14ac:dyDescent="0.3">
      <c r="A29" s="1" t="s">
        <v>71</v>
      </c>
      <c r="B29" s="1" t="s">
        <v>107</v>
      </c>
      <c r="C29" s="1" t="s">
        <v>105</v>
      </c>
      <c r="D29" s="18">
        <v>11</v>
      </c>
      <c r="E29" s="19">
        <v>1000000</v>
      </c>
      <c r="F29" s="20">
        <v>0.08</v>
      </c>
      <c r="G29" s="19"/>
      <c r="I29" s="17"/>
      <c r="J29" s="21"/>
      <c r="K29" s="55" t="e">
        <f>DCOUNTA($A$21:$G$36,5,E22/2&gt;=450000)</f>
        <v>#VALUE!</v>
      </c>
      <c r="L29" s="55"/>
      <c r="M29" s="55"/>
    </row>
    <row r="30" spans="1:13" x14ac:dyDescent="0.3">
      <c r="A30" s="1" t="s">
        <v>73</v>
      </c>
      <c r="B30" s="1" t="s">
        <v>108</v>
      </c>
      <c r="C30" s="1" t="s">
        <v>106</v>
      </c>
      <c r="D30" s="18">
        <v>7</v>
      </c>
      <c r="E30" s="19">
        <v>900000</v>
      </c>
      <c r="F30" s="20">
        <v>0.04</v>
      </c>
      <c r="G30" s="19"/>
    </row>
    <row r="31" spans="1:13" x14ac:dyDescent="0.3">
      <c r="A31" s="1" t="s">
        <v>110</v>
      </c>
      <c r="B31" s="1" t="s">
        <v>104</v>
      </c>
      <c r="C31" s="1" t="s">
        <v>105</v>
      </c>
      <c r="D31" s="18">
        <v>10</v>
      </c>
      <c r="E31" s="19">
        <v>950000</v>
      </c>
      <c r="F31" s="20">
        <v>0.1</v>
      </c>
      <c r="G31" s="19"/>
      <c r="I31" t="s">
        <v>140</v>
      </c>
    </row>
    <row r="32" spans="1:13" x14ac:dyDescent="0.3">
      <c r="A32" s="1" t="s">
        <v>111</v>
      </c>
      <c r="B32" s="1" t="s">
        <v>108</v>
      </c>
      <c r="C32" s="1" t="s">
        <v>105</v>
      </c>
      <c r="D32" s="18">
        <v>8</v>
      </c>
      <c r="E32" s="19">
        <v>920000</v>
      </c>
      <c r="F32" s="20">
        <v>7.0000000000000007E-2</v>
      </c>
      <c r="G32" s="19"/>
      <c r="I32" s="17" t="s">
        <v>141</v>
      </c>
      <c r="J32" s="17" t="s">
        <v>142</v>
      </c>
    </row>
    <row r="33" spans="1:10" x14ac:dyDescent="0.3">
      <c r="A33" s="1" t="s">
        <v>112</v>
      </c>
      <c r="B33" s="1" t="s">
        <v>107</v>
      </c>
      <c r="C33" s="1" t="s">
        <v>106</v>
      </c>
      <c r="D33" s="18">
        <v>6</v>
      </c>
      <c r="E33" s="19">
        <v>880000</v>
      </c>
      <c r="F33" s="20">
        <v>0.11</v>
      </c>
      <c r="G33" s="19"/>
      <c r="I33" s="1" t="e">
        <f ca="1">xlookup($A$22:$A$36,MAX($E$22:$E$36), ,0)</f>
        <v>#NAME?</v>
      </c>
      <c r="J33" s="38" t="e">
        <f ca="1">xlookup($B$22:$B$36,MAX($E$22:$E$36), ,0)</f>
        <v>#NAME?</v>
      </c>
    </row>
    <row r="34" spans="1:10" x14ac:dyDescent="0.3">
      <c r="A34" s="1" t="s">
        <v>113</v>
      </c>
      <c r="B34" s="1" t="s">
        <v>107</v>
      </c>
      <c r="C34" s="1" t="s">
        <v>16</v>
      </c>
      <c r="D34" s="18">
        <v>4</v>
      </c>
      <c r="E34" s="19">
        <v>700000</v>
      </c>
      <c r="F34" s="20">
        <v>0.08</v>
      </c>
      <c r="G34" s="19"/>
    </row>
    <row r="35" spans="1:10" x14ac:dyDescent="0.3">
      <c r="A35" s="1" t="s">
        <v>114</v>
      </c>
      <c r="B35" s="1" t="s">
        <v>104</v>
      </c>
      <c r="C35" s="1" t="s">
        <v>106</v>
      </c>
      <c r="D35" s="18">
        <v>9</v>
      </c>
      <c r="E35" s="19">
        <v>940000</v>
      </c>
      <c r="F35" s="20">
        <v>0.09</v>
      </c>
      <c r="G35" s="19"/>
    </row>
    <row r="36" spans="1:10" x14ac:dyDescent="0.3">
      <c r="A36" s="1" t="s">
        <v>115</v>
      </c>
      <c r="B36" s="1" t="s">
        <v>108</v>
      </c>
      <c r="C36" s="1" t="s">
        <v>16</v>
      </c>
      <c r="D36" s="18">
        <v>3</v>
      </c>
      <c r="E36" s="19">
        <v>650000</v>
      </c>
      <c r="F36" s="20">
        <v>0.1</v>
      </c>
      <c r="G36" s="19"/>
    </row>
  </sheetData>
  <mergeCells count="2">
    <mergeCell ref="I21:I22"/>
    <mergeCell ref="K29:M29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0A75-8F1C-4C98-8DCA-5DEBA969CF6E}">
  <sheetPr codeName="Sheet5"/>
  <dimension ref="A1:F17"/>
  <sheetViews>
    <sheetView tabSelected="1" workbookViewId="0">
      <selection activeCell="G21" sqref="G21"/>
    </sheetView>
  </sheetViews>
  <sheetFormatPr defaultRowHeight="16.5" x14ac:dyDescent="0.3"/>
  <cols>
    <col min="1" max="1" width="7.5" bestFit="1" customWidth="1"/>
    <col min="2" max="2" width="11" bestFit="1" customWidth="1"/>
    <col min="3" max="5" width="13.125" bestFit="1" customWidth="1"/>
    <col min="6" max="6" width="11.125" bestFit="1" customWidth="1"/>
    <col min="7" max="10" width="13.125" bestFit="1" customWidth="1"/>
    <col min="11" max="13" width="18" bestFit="1" customWidth="1"/>
  </cols>
  <sheetData>
    <row r="1" spans="1:6" x14ac:dyDescent="0.3">
      <c r="A1" s="43" t="s">
        <v>145</v>
      </c>
      <c r="B1" t="s">
        <v>146</v>
      </c>
    </row>
    <row r="3" spans="1:6" x14ac:dyDescent="0.3">
      <c r="A3" s="43" t="s">
        <v>153</v>
      </c>
      <c r="B3" s="43" t="s">
        <v>4</v>
      </c>
      <c r="C3" t="s">
        <v>150</v>
      </c>
      <c r="D3" t="s">
        <v>151</v>
      </c>
      <c r="E3" t="s">
        <v>152</v>
      </c>
      <c r="F3" t="s">
        <v>154</v>
      </c>
    </row>
    <row r="4" spans="1:6" x14ac:dyDescent="0.3">
      <c r="A4" t="s">
        <v>13</v>
      </c>
      <c r="C4" s="45">
        <v>4000</v>
      </c>
      <c r="D4" s="45">
        <v>16000</v>
      </c>
      <c r="E4" s="45">
        <v>76080</v>
      </c>
      <c r="F4" s="44">
        <v>0.24912162361285295</v>
      </c>
    </row>
    <row r="5" spans="1:6" x14ac:dyDescent="0.3">
      <c r="B5" t="s">
        <v>149</v>
      </c>
      <c r="C5" s="45">
        <v>4000</v>
      </c>
      <c r="D5" s="45">
        <v>16000</v>
      </c>
      <c r="E5" s="45">
        <v>76080</v>
      </c>
      <c r="F5" s="44">
        <v>0.24912162361285295</v>
      </c>
    </row>
    <row r="6" spans="1:6" x14ac:dyDescent="0.3">
      <c r="A6" t="s">
        <v>16</v>
      </c>
      <c r="C6" s="45">
        <v>5400</v>
      </c>
      <c r="D6" s="45">
        <v>21600</v>
      </c>
      <c r="E6" s="45">
        <v>75708</v>
      </c>
      <c r="F6" s="44">
        <v>0.24790352103682795</v>
      </c>
    </row>
    <row r="7" spans="1:6" x14ac:dyDescent="0.3">
      <c r="B7" t="s">
        <v>108</v>
      </c>
      <c r="C7" s="45">
        <v>3600</v>
      </c>
      <c r="D7" s="45">
        <v>14400</v>
      </c>
      <c r="E7" s="45">
        <v>43272</v>
      </c>
      <c r="F7" s="44">
        <v>0.1416928351337457</v>
      </c>
    </row>
    <row r="8" spans="1:6" x14ac:dyDescent="0.3">
      <c r="B8" t="s">
        <v>148</v>
      </c>
      <c r="C8" s="45">
        <v>1800</v>
      </c>
      <c r="D8" s="45">
        <v>7200</v>
      </c>
      <c r="E8" s="45">
        <v>32436</v>
      </c>
      <c r="F8" s="44">
        <v>0.10621068590308226</v>
      </c>
    </row>
    <row r="9" spans="1:6" x14ac:dyDescent="0.3">
      <c r="A9" t="s">
        <v>105</v>
      </c>
      <c r="C9" s="45">
        <v>5600</v>
      </c>
      <c r="D9" s="45">
        <v>22400</v>
      </c>
      <c r="E9" s="45">
        <v>88480</v>
      </c>
      <c r="F9" s="44">
        <v>0.289725042813686</v>
      </c>
    </row>
    <row r="10" spans="1:6" x14ac:dyDescent="0.3">
      <c r="B10" t="s">
        <v>148</v>
      </c>
      <c r="C10" s="45">
        <v>2800</v>
      </c>
      <c r="D10" s="45">
        <v>11200</v>
      </c>
      <c r="E10" s="45">
        <v>70140</v>
      </c>
      <c r="F10" s="44">
        <v>0.22967127602793777</v>
      </c>
    </row>
    <row r="11" spans="1:6" x14ac:dyDescent="0.3">
      <c r="B11" t="s">
        <v>149</v>
      </c>
      <c r="C11" s="45">
        <v>2800</v>
      </c>
      <c r="D11" s="45">
        <v>11200</v>
      </c>
      <c r="E11" s="45">
        <v>18340</v>
      </c>
      <c r="F11" s="44">
        <v>6.0053766785748197E-2</v>
      </c>
    </row>
    <row r="12" spans="1:6" x14ac:dyDescent="0.3">
      <c r="A12" t="s">
        <v>10</v>
      </c>
      <c r="C12" s="45">
        <v>3000</v>
      </c>
      <c r="D12" s="45">
        <v>10000</v>
      </c>
      <c r="E12" s="45"/>
      <c r="F12" s="44">
        <v>0</v>
      </c>
    </row>
    <row r="13" spans="1:6" x14ac:dyDescent="0.3">
      <c r="B13" t="s">
        <v>108</v>
      </c>
      <c r="C13" s="45">
        <v>1500</v>
      </c>
      <c r="D13" s="45">
        <v>5000</v>
      </c>
      <c r="E13" s="45"/>
      <c r="F13" s="44">
        <v>0</v>
      </c>
    </row>
    <row r="14" spans="1:6" x14ac:dyDescent="0.3">
      <c r="B14" t="s">
        <v>149</v>
      </c>
      <c r="C14" s="45">
        <v>1500</v>
      </c>
      <c r="D14" s="45">
        <v>5000</v>
      </c>
      <c r="E14" s="45"/>
      <c r="F14" s="44">
        <v>0</v>
      </c>
    </row>
    <row r="15" spans="1:6" x14ac:dyDescent="0.3">
      <c r="A15" t="s">
        <v>106</v>
      </c>
      <c r="C15" s="45">
        <v>2500</v>
      </c>
      <c r="D15" s="45">
        <v>10000</v>
      </c>
      <c r="E15" s="45">
        <v>65125</v>
      </c>
      <c r="F15" s="44">
        <v>0.21324981253663314</v>
      </c>
    </row>
    <row r="16" spans="1:6" x14ac:dyDescent="0.3">
      <c r="B16" t="s">
        <v>149</v>
      </c>
      <c r="C16" s="45">
        <v>2500</v>
      </c>
      <c r="D16" s="45">
        <v>10000</v>
      </c>
      <c r="E16" s="45">
        <v>65125</v>
      </c>
      <c r="F16" s="44">
        <v>0.21324981253663314</v>
      </c>
    </row>
    <row r="17" spans="1:6" x14ac:dyDescent="0.3">
      <c r="A17" t="s">
        <v>147</v>
      </c>
      <c r="C17" s="45">
        <v>20500</v>
      </c>
      <c r="D17" s="45">
        <v>80000</v>
      </c>
      <c r="E17" s="45">
        <v>305393</v>
      </c>
      <c r="F17" s="44">
        <v>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25BC9-0C34-4CFB-B1CC-0BC57DB0EE5A}">
  <sheetPr codeName="Sheet10"/>
  <dimension ref="A2:J50"/>
  <sheetViews>
    <sheetView workbookViewId="0">
      <selection activeCell="L11" sqref="L11"/>
    </sheetView>
  </sheetViews>
  <sheetFormatPr defaultRowHeight="16.5" outlineLevelRow="3" x14ac:dyDescent="0.3"/>
  <cols>
    <col min="3" max="3" width="13" bestFit="1" customWidth="1"/>
    <col min="4" max="4" width="9.875" bestFit="1" customWidth="1"/>
    <col min="5" max="9" width="7.25" customWidth="1"/>
  </cols>
  <sheetData>
    <row r="2" spans="1:9" x14ac:dyDescent="0.3">
      <c r="A2" t="s">
        <v>116</v>
      </c>
    </row>
    <row r="3" spans="1:9" x14ac:dyDescent="0.3">
      <c r="A3" t="s">
        <v>156</v>
      </c>
      <c r="B3" t="s">
        <v>87</v>
      </c>
      <c r="C3" t="s">
        <v>157</v>
      </c>
      <c r="D3" t="s">
        <v>158</v>
      </c>
      <c r="E3" t="s">
        <v>159</v>
      </c>
      <c r="F3" t="s">
        <v>160</v>
      </c>
      <c r="G3" t="s">
        <v>161</v>
      </c>
      <c r="H3" t="s">
        <v>162</v>
      </c>
      <c r="I3" t="s">
        <v>163</v>
      </c>
    </row>
    <row r="4" spans="1:9" outlineLevel="3" x14ac:dyDescent="0.3">
      <c r="A4" t="s">
        <v>174</v>
      </c>
      <c r="B4" t="s">
        <v>175</v>
      </c>
      <c r="C4" t="s">
        <v>176</v>
      </c>
      <c r="D4" t="s">
        <v>167</v>
      </c>
      <c r="E4" s="37">
        <v>20</v>
      </c>
      <c r="F4" s="37">
        <v>35</v>
      </c>
      <c r="G4" s="37">
        <v>9</v>
      </c>
      <c r="H4" s="37">
        <v>18</v>
      </c>
      <c r="I4" s="37">
        <v>82</v>
      </c>
    </row>
    <row r="5" spans="1:9" outlineLevel="3" x14ac:dyDescent="0.3">
      <c r="A5" t="s">
        <v>179</v>
      </c>
      <c r="B5" t="s">
        <v>180</v>
      </c>
      <c r="C5" t="s">
        <v>176</v>
      </c>
      <c r="D5" t="s">
        <v>167</v>
      </c>
      <c r="E5" s="37">
        <v>29</v>
      </c>
      <c r="F5" s="37">
        <v>38</v>
      </c>
      <c r="G5" s="37">
        <v>10</v>
      </c>
      <c r="H5" s="37">
        <v>19</v>
      </c>
      <c r="I5" s="37">
        <v>96</v>
      </c>
    </row>
    <row r="6" spans="1:9" outlineLevel="2" x14ac:dyDescent="0.3">
      <c r="C6">
        <f>SUBTOTAL(3,C4:C5)</f>
        <v>2</v>
      </c>
      <c r="D6" s="46" t="s">
        <v>193</v>
      </c>
      <c r="E6" s="37"/>
      <c r="F6" s="37"/>
      <c r="G6" s="37"/>
      <c r="H6" s="37"/>
      <c r="I6" s="37"/>
    </row>
    <row r="7" spans="1:9" outlineLevel="1" x14ac:dyDescent="0.3">
      <c r="C7" s="46" t="s">
        <v>189</v>
      </c>
      <c r="E7" s="37"/>
      <c r="F7" s="37"/>
      <c r="G7" s="37"/>
      <c r="H7" s="37"/>
      <c r="I7" s="37">
        <f>SUBTOTAL(1,I4:I5)</f>
        <v>89</v>
      </c>
    </row>
    <row r="8" spans="1:9" outlineLevel="3" x14ac:dyDescent="0.3">
      <c r="A8" t="s">
        <v>171</v>
      </c>
      <c r="B8" t="s">
        <v>172</v>
      </c>
      <c r="C8" t="s">
        <v>173</v>
      </c>
      <c r="D8" t="s">
        <v>167</v>
      </c>
      <c r="E8" s="37">
        <v>27</v>
      </c>
      <c r="F8" s="37">
        <v>30</v>
      </c>
      <c r="G8" s="37">
        <v>8</v>
      </c>
      <c r="H8" s="37">
        <v>12</v>
      </c>
      <c r="I8" s="37">
        <v>77</v>
      </c>
    </row>
    <row r="9" spans="1:9" outlineLevel="3" x14ac:dyDescent="0.3">
      <c r="A9" t="s">
        <v>187</v>
      </c>
      <c r="B9" t="s">
        <v>188</v>
      </c>
      <c r="C9" t="s">
        <v>173</v>
      </c>
      <c r="D9" t="s">
        <v>167</v>
      </c>
      <c r="E9" s="37">
        <v>25</v>
      </c>
      <c r="F9" s="37">
        <v>28</v>
      </c>
      <c r="G9" s="37">
        <v>5</v>
      </c>
      <c r="H9" s="37">
        <v>15</v>
      </c>
      <c r="I9" s="37">
        <v>73</v>
      </c>
    </row>
    <row r="10" spans="1:9" outlineLevel="2" x14ac:dyDescent="0.3">
      <c r="C10">
        <f>SUBTOTAL(3,C8:C9)</f>
        <v>2</v>
      </c>
      <c r="D10" s="46" t="s">
        <v>193</v>
      </c>
      <c r="E10" s="37"/>
      <c r="F10" s="37"/>
      <c r="G10" s="37"/>
      <c r="H10" s="37"/>
      <c r="I10" s="37"/>
    </row>
    <row r="11" spans="1:9" outlineLevel="1" x14ac:dyDescent="0.3">
      <c r="C11" s="46" t="s">
        <v>190</v>
      </c>
      <c r="E11" s="37"/>
      <c r="F11" s="37"/>
      <c r="G11" s="37"/>
      <c r="H11" s="37"/>
      <c r="I11" s="37">
        <f>SUBTOTAL(1,I8:I9)</f>
        <v>75</v>
      </c>
    </row>
    <row r="12" spans="1:9" outlineLevel="3" x14ac:dyDescent="0.3">
      <c r="A12" t="s">
        <v>164</v>
      </c>
      <c r="B12" t="s">
        <v>165</v>
      </c>
      <c r="C12" t="s">
        <v>166</v>
      </c>
      <c r="D12" t="s">
        <v>167</v>
      </c>
      <c r="E12" s="37">
        <v>28</v>
      </c>
      <c r="F12" s="37">
        <v>38</v>
      </c>
      <c r="G12" s="37">
        <v>8</v>
      </c>
      <c r="H12" s="37">
        <v>17</v>
      </c>
      <c r="I12" s="37">
        <v>91</v>
      </c>
    </row>
    <row r="13" spans="1:9" outlineLevel="3" x14ac:dyDescent="0.3">
      <c r="A13" t="s">
        <v>181</v>
      </c>
      <c r="B13" t="s">
        <v>182</v>
      </c>
      <c r="C13" t="s">
        <v>166</v>
      </c>
      <c r="D13" t="s">
        <v>167</v>
      </c>
      <c r="E13" s="37">
        <v>25</v>
      </c>
      <c r="F13" s="37">
        <v>33</v>
      </c>
      <c r="G13" s="37">
        <v>5</v>
      </c>
      <c r="H13" s="37">
        <v>20</v>
      </c>
      <c r="I13" s="37">
        <v>83</v>
      </c>
    </row>
    <row r="14" spans="1:9" outlineLevel="2" x14ac:dyDescent="0.3">
      <c r="C14">
        <f>SUBTOTAL(3,C12:C13)</f>
        <v>2</v>
      </c>
      <c r="D14" s="46" t="s">
        <v>193</v>
      </c>
      <c r="E14" s="37"/>
      <c r="F14" s="37"/>
      <c r="G14" s="37"/>
      <c r="H14" s="37"/>
      <c r="I14" s="37"/>
    </row>
    <row r="15" spans="1:9" outlineLevel="1" x14ac:dyDescent="0.3">
      <c r="C15" s="46" t="s">
        <v>191</v>
      </c>
      <c r="E15" s="37"/>
      <c r="F15" s="37"/>
      <c r="G15" s="37"/>
      <c r="H15" s="37"/>
      <c r="I15" s="37">
        <f>SUBTOTAL(1,I12:I13)</f>
        <v>87</v>
      </c>
    </row>
    <row r="16" spans="1:9" outlineLevel="3" x14ac:dyDescent="0.3">
      <c r="A16" t="s">
        <v>185</v>
      </c>
      <c r="B16" t="s">
        <v>186</v>
      </c>
      <c r="C16" t="s">
        <v>176</v>
      </c>
      <c r="D16" t="s">
        <v>170</v>
      </c>
      <c r="E16" s="37">
        <v>25</v>
      </c>
      <c r="F16" s="37">
        <v>34</v>
      </c>
      <c r="G16" s="37">
        <v>8</v>
      </c>
      <c r="H16" s="37">
        <v>20</v>
      </c>
      <c r="I16" s="37">
        <v>87</v>
      </c>
    </row>
    <row r="17" spans="1:9" outlineLevel="2" x14ac:dyDescent="0.3">
      <c r="C17">
        <f>SUBTOTAL(3,C16:C16)</f>
        <v>1</v>
      </c>
      <c r="D17" s="46" t="s">
        <v>194</v>
      </c>
      <c r="E17" s="37"/>
      <c r="F17" s="37"/>
      <c r="G17" s="37"/>
      <c r="H17" s="37"/>
      <c r="I17" s="37"/>
    </row>
    <row r="18" spans="1:9" outlineLevel="1" x14ac:dyDescent="0.3">
      <c r="C18" s="46" t="s">
        <v>189</v>
      </c>
      <c r="E18" s="37"/>
      <c r="F18" s="37"/>
      <c r="G18" s="37"/>
      <c r="H18" s="37"/>
      <c r="I18" s="37">
        <f>SUBTOTAL(1,I16:I16)</f>
        <v>87</v>
      </c>
    </row>
    <row r="19" spans="1:9" outlineLevel="3" x14ac:dyDescent="0.3">
      <c r="A19" t="s">
        <v>183</v>
      </c>
      <c r="B19" t="s">
        <v>184</v>
      </c>
      <c r="C19" t="s">
        <v>173</v>
      </c>
      <c r="D19" t="s">
        <v>170</v>
      </c>
      <c r="E19" s="37">
        <v>29</v>
      </c>
      <c r="F19" s="37">
        <v>40</v>
      </c>
      <c r="G19" s="37">
        <v>10</v>
      </c>
      <c r="H19" s="37">
        <v>18</v>
      </c>
      <c r="I19" s="37">
        <v>97</v>
      </c>
    </row>
    <row r="20" spans="1:9" outlineLevel="2" x14ac:dyDescent="0.3">
      <c r="C20">
        <f>SUBTOTAL(3,C19:C19)</f>
        <v>1</v>
      </c>
      <c r="D20" s="46" t="s">
        <v>194</v>
      </c>
      <c r="E20" s="37"/>
      <c r="F20" s="37"/>
      <c r="G20" s="37"/>
      <c r="H20" s="37"/>
      <c r="I20" s="37"/>
    </row>
    <row r="21" spans="1:9" outlineLevel="1" x14ac:dyDescent="0.3">
      <c r="C21" s="46" t="s">
        <v>190</v>
      </c>
      <c r="E21" s="37"/>
      <c r="F21" s="37"/>
      <c r="G21" s="37"/>
      <c r="H21" s="37"/>
      <c r="I21" s="37">
        <f>SUBTOTAL(1,I19:I19)</f>
        <v>97</v>
      </c>
    </row>
    <row r="22" spans="1:9" outlineLevel="3" x14ac:dyDescent="0.3">
      <c r="A22" t="s">
        <v>168</v>
      </c>
      <c r="B22" t="s">
        <v>169</v>
      </c>
      <c r="C22" t="s">
        <v>166</v>
      </c>
      <c r="D22" t="s">
        <v>170</v>
      </c>
      <c r="E22" s="37">
        <v>26</v>
      </c>
      <c r="F22" s="37">
        <v>32</v>
      </c>
      <c r="G22" s="37">
        <v>10</v>
      </c>
      <c r="H22" s="37">
        <v>18</v>
      </c>
      <c r="I22" s="37">
        <v>86</v>
      </c>
    </row>
    <row r="23" spans="1:9" outlineLevel="3" x14ac:dyDescent="0.3">
      <c r="A23" t="s">
        <v>177</v>
      </c>
      <c r="B23" t="s">
        <v>178</v>
      </c>
      <c r="C23" t="s">
        <v>166</v>
      </c>
      <c r="D23" t="s">
        <v>170</v>
      </c>
      <c r="E23" s="37">
        <v>30</v>
      </c>
      <c r="F23" s="37">
        <v>37</v>
      </c>
      <c r="G23" s="37">
        <v>8</v>
      </c>
      <c r="H23" s="37">
        <v>18</v>
      </c>
      <c r="I23" s="37">
        <v>93</v>
      </c>
    </row>
    <row r="24" spans="1:9" outlineLevel="2" x14ac:dyDescent="0.3">
      <c r="C24">
        <f>SUBTOTAL(3,C22:C23)</f>
        <v>2</v>
      </c>
      <c r="D24" s="46" t="s">
        <v>194</v>
      </c>
      <c r="E24" s="37"/>
      <c r="F24" s="37"/>
      <c r="G24" s="37"/>
      <c r="H24" s="37"/>
      <c r="I24" s="37"/>
    </row>
    <row r="25" spans="1:9" outlineLevel="1" x14ac:dyDescent="0.3">
      <c r="C25" s="46" t="s">
        <v>191</v>
      </c>
      <c r="E25" s="37"/>
      <c r="F25" s="37"/>
      <c r="G25" s="37"/>
      <c r="H25" s="37"/>
      <c r="I25" s="37">
        <f>SUBTOTAL(1,I22:I23)</f>
        <v>89.5</v>
      </c>
    </row>
    <row r="26" spans="1:9" x14ac:dyDescent="0.3">
      <c r="C26" s="46">
        <f>SUBTOTAL(3,C4:C23)</f>
        <v>15</v>
      </c>
      <c r="D26" s="46" t="s">
        <v>195</v>
      </c>
      <c r="E26" s="37"/>
      <c r="F26" s="37"/>
      <c r="G26" s="37"/>
      <c r="H26" s="37"/>
      <c r="I26" s="37"/>
    </row>
    <row r="27" spans="1:9" x14ac:dyDescent="0.3">
      <c r="C27" s="46" t="s">
        <v>192</v>
      </c>
      <c r="E27" s="37"/>
      <c r="F27" s="37"/>
      <c r="G27" s="37"/>
      <c r="H27" s="37"/>
      <c r="I27" s="37">
        <f>SUBTOTAL(1,I4:I23)</f>
        <v>86.5</v>
      </c>
    </row>
    <row r="50" spans="10:10" x14ac:dyDescent="0.3">
      <c r="J50" t="s">
        <v>155</v>
      </c>
    </row>
  </sheetData>
  <autoFilter ref="A3:I23" xr:uid="{C6E1944D-D5CD-4447-8466-979830391355}">
    <sortState ref="A4:I23">
      <sortCondition ref="D3:D23"/>
    </sortState>
  </autoFilter>
  <phoneticPr fontId="1" type="noConversion"/>
  <dataValidations count="1">
    <dataValidation type="custom" imeMode="halfAlpha" allowBlank="1" showInputMessage="1" promptTitle="입력방법" prompt="반드시 4글자로 입력하시오." sqref="A19 A4:A5 A8:A9 A12:A13 A16 A22:A23" xr:uid="{3A7FA5AC-8410-4434-80A8-5435F44D53C8}">
      <formula1>LEN(4)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5FC8-1E12-4675-B15D-A19551C16936}">
  <sheetPr codeName="Sheet7"/>
  <dimension ref="A1:F10"/>
  <sheetViews>
    <sheetView workbookViewId="0">
      <selection activeCell="O18" sqref="O18"/>
    </sheetView>
  </sheetViews>
  <sheetFormatPr defaultRowHeight="16.5" x14ac:dyDescent="0.3"/>
  <cols>
    <col min="1" max="1" width="11.75" bestFit="1" customWidth="1"/>
    <col min="2" max="3" width="9.125" bestFit="1" customWidth="1"/>
    <col min="4" max="4" width="9.375" bestFit="1" customWidth="1"/>
    <col min="5" max="5" width="9.125" bestFit="1" customWidth="1"/>
    <col min="6" max="6" width="13" customWidth="1"/>
  </cols>
  <sheetData>
    <row r="1" spans="1:6" ht="26.25" x14ac:dyDescent="0.3">
      <c r="A1" s="56" t="s">
        <v>117</v>
      </c>
      <c r="B1" s="56"/>
      <c r="C1" s="56"/>
      <c r="D1" s="56"/>
      <c r="E1" s="56"/>
      <c r="F1" s="56"/>
    </row>
    <row r="2" spans="1:6" ht="17.25" thickBot="1" x14ac:dyDescent="0.35">
      <c r="F2" s="22" t="s">
        <v>118</v>
      </c>
    </row>
    <row r="3" spans="1:6" ht="17.25" thickBot="1" x14ac:dyDescent="0.35">
      <c r="A3" s="23" t="s">
        <v>78</v>
      </c>
      <c r="B3" s="24" t="s">
        <v>80</v>
      </c>
      <c r="C3" s="24" t="s">
        <v>119</v>
      </c>
      <c r="D3" s="24" t="s">
        <v>120</v>
      </c>
      <c r="E3" s="24" t="s">
        <v>121</v>
      </c>
      <c r="F3" s="24" t="s">
        <v>122</v>
      </c>
    </row>
    <row r="4" spans="1:6" x14ac:dyDescent="0.3">
      <c r="A4" s="25" t="s">
        <v>123</v>
      </c>
      <c r="B4" s="26">
        <v>2500</v>
      </c>
      <c r="C4" s="26">
        <v>50</v>
      </c>
      <c r="D4" s="26">
        <f>B4*C4</f>
        <v>125000</v>
      </c>
      <c r="E4" s="26">
        <v>45</v>
      </c>
      <c r="F4" s="27">
        <f t="shared" ref="F4:F9" si="0">C4/E4</f>
        <v>1.1111111111111112</v>
      </c>
    </row>
    <row r="5" spans="1:6" x14ac:dyDescent="0.3">
      <c r="A5" s="28" t="s">
        <v>124</v>
      </c>
      <c r="B5" s="19">
        <v>1630</v>
      </c>
      <c r="C5" s="19">
        <v>250</v>
      </c>
      <c r="D5" s="19">
        <v>180000</v>
      </c>
      <c r="E5" s="19">
        <v>245</v>
      </c>
      <c r="F5" s="29">
        <f t="shared" si="0"/>
        <v>1.0204081632653061</v>
      </c>
    </row>
    <row r="6" spans="1:6" x14ac:dyDescent="0.3">
      <c r="A6" s="28" t="s">
        <v>125</v>
      </c>
      <c r="B6" s="19">
        <v>450</v>
      </c>
      <c r="C6" s="19">
        <v>15</v>
      </c>
      <c r="D6" s="19">
        <f>B6*C6</f>
        <v>6750</v>
      </c>
      <c r="E6" s="19">
        <v>50</v>
      </c>
      <c r="F6" s="29">
        <f t="shared" si="0"/>
        <v>0.3</v>
      </c>
    </row>
    <row r="7" spans="1:6" x14ac:dyDescent="0.3">
      <c r="A7" s="28" t="s">
        <v>126</v>
      </c>
      <c r="B7" s="19">
        <v>150</v>
      </c>
      <c r="C7" s="19">
        <v>150</v>
      </c>
      <c r="D7" s="19">
        <f>B7*C7</f>
        <v>22500</v>
      </c>
      <c r="E7" s="19">
        <v>150</v>
      </c>
      <c r="F7" s="29">
        <f t="shared" si="0"/>
        <v>1</v>
      </c>
    </row>
    <row r="8" spans="1:6" x14ac:dyDescent="0.3">
      <c r="A8" s="28" t="s">
        <v>127</v>
      </c>
      <c r="B8" s="19">
        <v>150</v>
      </c>
      <c r="C8" s="19">
        <v>154</v>
      </c>
      <c r="D8" s="19">
        <f>B8*C8</f>
        <v>23100</v>
      </c>
      <c r="E8" s="19">
        <v>250</v>
      </c>
      <c r="F8" s="29">
        <f t="shared" si="0"/>
        <v>0.61599999999999999</v>
      </c>
    </row>
    <row r="9" spans="1:6" ht="17.25" thickBot="1" x14ac:dyDescent="0.35">
      <c r="A9" s="30" t="s">
        <v>128</v>
      </c>
      <c r="B9" s="31">
        <v>60</v>
      </c>
      <c r="C9" s="31">
        <v>578</v>
      </c>
      <c r="D9" s="31">
        <f>B9*C9</f>
        <v>34680</v>
      </c>
      <c r="E9" s="31">
        <v>450</v>
      </c>
      <c r="F9" s="32">
        <f t="shared" si="0"/>
        <v>1.2844444444444445</v>
      </c>
    </row>
    <row r="10" spans="1:6" ht="17.25" thickBot="1" x14ac:dyDescent="0.35">
      <c r="A10" s="57" t="s">
        <v>129</v>
      </c>
      <c r="B10" s="58"/>
      <c r="C10" s="33">
        <f>SUM(C4:C9)</f>
        <v>1197</v>
      </c>
      <c r="D10" s="34">
        <f>SUM(D4:D9)</f>
        <v>392030</v>
      </c>
    </row>
  </sheetData>
  <mergeCells count="2">
    <mergeCell ref="A1:F1"/>
    <mergeCell ref="A10:B10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F1E1-72B7-4322-9354-C6419CE2B67D}">
  <sheetPr codeName="Sheet8"/>
  <dimension ref="A1:F9"/>
  <sheetViews>
    <sheetView workbookViewId="0">
      <selection activeCell="F12" sqref="F12"/>
    </sheetView>
  </sheetViews>
  <sheetFormatPr defaultRowHeight="16.5" x14ac:dyDescent="0.3"/>
  <cols>
    <col min="1" max="1" width="11.75" bestFit="1" customWidth="1"/>
    <col min="6" max="6" width="17.625" bestFit="1" customWidth="1"/>
  </cols>
  <sheetData>
    <row r="1" spans="1:6" ht="26.25" x14ac:dyDescent="0.3">
      <c r="A1" s="56" t="s">
        <v>117</v>
      </c>
      <c r="B1" s="56"/>
      <c r="C1" s="56"/>
      <c r="D1" s="56"/>
      <c r="E1" s="56"/>
      <c r="F1" s="56"/>
    </row>
    <row r="2" spans="1:6" ht="17.25" thickBot="1" x14ac:dyDescent="0.35">
      <c r="F2" s="22" t="s">
        <v>118</v>
      </c>
    </row>
    <row r="3" spans="1:6" ht="17.25" thickBot="1" x14ac:dyDescent="0.35">
      <c r="A3" s="23" t="s">
        <v>78</v>
      </c>
      <c r="B3" s="24" t="s">
        <v>80</v>
      </c>
      <c r="C3" s="24" t="s">
        <v>119</v>
      </c>
      <c r="D3" s="24" t="s">
        <v>120</v>
      </c>
      <c r="E3" s="24" t="s">
        <v>121</v>
      </c>
      <c r="F3" s="24" t="s">
        <v>122</v>
      </c>
    </row>
    <row r="4" spans="1:6" x14ac:dyDescent="0.3">
      <c r="A4" s="25" t="s">
        <v>123</v>
      </c>
      <c r="B4" s="26">
        <v>2500</v>
      </c>
      <c r="C4" s="26">
        <v>50</v>
      </c>
      <c r="D4" s="26">
        <f>B4*C4</f>
        <v>125000</v>
      </c>
      <c r="E4" s="26">
        <v>45</v>
      </c>
      <c r="F4" s="47">
        <f t="shared" ref="F4:F9" si="0">C4/E4</f>
        <v>1.1111111111111112</v>
      </c>
    </row>
    <row r="5" spans="1:6" x14ac:dyDescent="0.3">
      <c r="A5" s="28" t="s">
        <v>124</v>
      </c>
      <c r="B5" s="19">
        <v>1630</v>
      </c>
      <c r="C5" s="19">
        <v>250</v>
      </c>
      <c r="D5" s="19">
        <v>180000</v>
      </c>
      <c r="E5" s="19">
        <v>245</v>
      </c>
      <c r="F5" s="48">
        <f t="shared" si="0"/>
        <v>1.0204081632653061</v>
      </c>
    </row>
    <row r="6" spans="1:6" x14ac:dyDescent="0.3">
      <c r="A6" s="28" t="s">
        <v>125</v>
      </c>
      <c r="B6" s="19">
        <v>450</v>
      </c>
      <c r="C6" s="19">
        <v>15</v>
      </c>
      <c r="D6" s="19">
        <f>B6*C6</f>
        <v>6750</v>
      </c>
      <c r="E6" s="19">
        <v>50</v>
      </c>
      <c r="F6" s="48">
        <f t="shared" si="0"/>
        <v>0.3</v>
      </c>
    </row>
    <row r="7" spans="1:6" x14ac:dyDescent="0.3">
      <c r="A7" s="28" t="s">
        <v>126</v>
      </c>
      <c r="B7" s="19">
        <v>150</v>
      </c>
      <c r="C7" s="19">
        <v>150</v>
      </c>
      <c r="D7" s="19">
        <f>B7*C7</f>
        <v>22500</v>
      </c>
      <c r="E7" s="19">
        <v>150</v>
      </c>
      <c r="F7" s="48">
        <f t="shared" si="0"/>
        <v>1</v>
      </c>
    </row>
    <row r="8" spans="1:6" x14ac:dyDescent="0.3">
      <c r="A8" s="28" t="s">
        <v>127</v>
      </c>
      <c r="B8" s="19">
        <v>150</v>
      </c>
      <c r="C8" s="19">
        <v>154</v>
      </c>
      <c r="D8" s="19">
        <f>B8*C8</f>
        <v>23100</v>
      </c>
      <c r="E8" s="19">
        <v>250</v>
      </c>
      <c r="F8" s="48">
        <f t="shared" si="0"/>
        <v>0.61599999999999999</v>
      </c>
    </row>
    <row r="9" spans="1:6" ht="17.25" thickBot="1" x14ac:dyDescent="0.35">
      <c r="A9" s="30" t="s">
        <v>128</v>
      </c>
      <c r="B9" s="31">
        <v>60</v>
      </c>
      <c r="C9" s="31">
        <v>578</v>
      </c>
      <c r="D9" s="31">
        <f>B9*C9</f>
        <v>34680</v>
      </c>
      <c r="E9" s="31">
        <v>450</v>
      </c>
      <c r="F9" s="49">
        <f t="shared" si="0"/>
        <v>1.2844444444444445</v>
      </c>
    </row>
  </sheetData>
  <mergeCells count="1">
    <mergeCell ref="A1:F1"/>
  </mergeCells>
  <phoneticPr fontId="1" type="noConversion"/>
  <conditionalFormatting sqref="C4:C9">
    <cfRule type="iconSet" priority="4">
      <iconSet iconSet="5Quarters">
        <cfvo type="percent" val="0"/>
        <cfvo type="percent" val="20"/>
        <cfvo type="percent" val="40"/>
        <cfvo type="percent" val="60"/>
        <cfvo type="percent" val="80"/>
      </iconSet>
    </cfRule>
    <cfRule type="iconSet" priority="3">
      <iconSet iconSet="5Quarters">
        <cfvo type="percent" val="0"/>
        <cfvo type="percent" val="20"/>
        <cfvo type="percent" val="40"/>
        <cfvo type="percent" val="60"/>
        <cfvo type="percent" val="80"/>
      </iconSet>
    </cfRule>
    <cfRule type="iconSet" priority="2">
      <iconSet iconSet="5Quarters">
        <cfvo type="percent" val="0"/>
        <cfvo type="percent" val="20"/>
        <cfvo type="percent" val="40"/>
        <cfvo type="percent" val="60"/>
        <cfvo type="percent" val="80"/>
      </iconSet>
    </cfRule>
    <cfRule type="iconSet" priority="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서식적용">
                <anchor moveWithCells="1" siz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Button 2">
              <controlPr defaultSize="0" print="0" autoFill="0" autoPict="0" macro="[0]!아이콘보기">
                <anchor moveWithCells="1" sizeWithCells="1">
                  <from>
                    <xdr:col>3</xdr:col>
                    <xdr:colOff>0</xdr:colOff>
                    <xdr:row>10</xdr:row>
                    <xdr:rowOff>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AFCB-7513-42DF-B06D-D1BD92E6A092}">
  <sheetPr codeName="Sheet1"/>
  <dimension ref="A1:I8"/>
  <sheetViews>
    <sheetView workbookViewId="0">
      <selection activeCell="L3" sqref="L3"/>
    </sheetView>
  </sheetViews>
  <sheetFormatPr defaultRowHeight="16.5" x14ac:dyDescent="0.3"/>
  <cols>
    <col min="2" max="2" width="13.375" customWidth="1"/>
    <col min="3" max="4" width="12.125" customWidth="1"/>
    <col min="8" max="8" width="11" bestFit="1" customWidth="1"/>
  </cols>
  <sheetData>
    <row r="1" spans="1:9" x14ac:dyDescent="0.3">
      <c r="A1" t="s">
        <v>130</v>
      </c>
    </row>
    <row r="3" spans="1:9" x14ac:dyDescent="0.3">
      <c r="A3" s="35" t="s">
        <v>131</v>
      </c>
      <c r="B3" s="35" t="s">
        <v>103</v>
      </c>
      <c r="C3" s="35" t="s">
        <v>132</v>
      </c>
      <c r="D3" s="35" t="s">
        <v>133</v>
      </c>
      <c r="E3" s="35" t="s">
        <v>134</v>
      </c>
      <c r="H3" s="35" t="s">
        <v>4</v>
      </c>
      <c r="I3" s="35" t="s">
        <v>132</v>
      </c>
    </row>
    <row r="4" spans="1:9" x14ac:dyDescent="0.3">
      <c r="A4">
        <v>1</v>
      </c>
      <c r="B4" t="s">
        <v>135</v>
      </c>
      <c r="C4">
        <v>170000</v>
      </c>
      <c r="D4">
        <v>6</v>
      </c>
      <c r="E4" s="36">
        <v>194000</v>
      </c>
      <c r="H4" t="s">
        <v>136</v>
      </c>
      <c r="I4">
        <v>310000</v>
      </c>
    </row>
    <row r="5" spans="1:9" x14ac:dyDescent="0.3">
      <c r="A5">
        <v>2</v>
      </c>
      <c r="B5" t="s">
        <v>135</v>
      </c>
      <c r="C5">
        <v>170000</v>
      </c>
      <c r="D5">
        <v>24</v>
      </c>
      <c r="E5" s="36">
        <v>266000</v>
      </c>
      <c r="H5" t="s">
        <v>137</v>
      </c>
      <c r="I5">
        <v>270000</v>
      </c>
    </row>
    <row r="6" spans="1:9" x14ac:dyDescent="0.3">
      <c r="H6" t="s">
        <v>138</v>
      </c>
      <c r="I6">
        <v>220000</v>
      </c>
    </row>
    <row r="7" spans="1:9" x14ac:dyDescent="0.3">
      <c r="H7" t="s">
        <v>135</v>
      </c>
      <c r="I7">
        <v>170000</v>
      </c>
    </row>
    <row r="8" spans="1:9" x14ac:dyDescent="0.3">
      <c r="H8" t="s">
        <v>139</v>
      </c>
      <c r="I8">
        <v>280000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cmd사원별수당">
          <controlPr defaultSize="0" autoLine="0" r:id="rId4">
            <anchor moveWithCells="1">
              <from>
                <xdr:col>2</xdr:col>
                <xdr:colOff>28575</xdr:colOff>
                <xdr:row>0</xdr:row>
                <xdr:rowOff>38100</xdr:rowOff>
              </from>
              <to>
                <xdr:col>3</xdr:col>
                <xdr:colOff>457200</xdr:colOff>
                <xdr:row>1</xdr:row>
                <xdr:rowOff>142875</xdr:rowOff>
              </to>
            </anchor>
          </controlPr>
        </control>
      </mc:Choice>
      <mc:Fallback>
        <control shapeId="2049" r:id="rId3" name="cmd사원별수당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computer</cp:lastModifiedBy>
  <cp:lastPrinted>2024-07-30T19:22:07Z</cp:lastPrinted>
  <dcterms:created xsi:type="dcterms:W3CDTF">2023-05-11T11:47:16Z</dcterms:created>
  <dcterms:modified xsi:type="dcterms:W3CDTF">2024-07-30T22:22:12Z</dcterms:modified>
</cp:coreProperties>
</file>