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4일\"/>
    </mc:Choice>
  </mc:AlternateContent>
  <xr:revisionPtr revIDLastSave="0" documentId="13_ncr:1_{08415FCE-7E50-414B-B6B4-8B36B1E2B1C0}" xr6:coauthVersionLast="47" xr6:coauthVersionMax="47" xr10:uidLastSave="{00000000-0000-0000-0000-000000000000}"/>
  <bookViews>
    <workbookView xWindow="-108" yWindow="-108" windowWidth="23256" windowHeight="12456" tabRatio="721" firstSheet="2" activeTab="8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3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F21" i="6"/>
  <c r="E21" i="6"/>
  <c r="G16" i="6"/>
  <c r="G31" i="6" s="1"/>
  <c r="F16" i="6"/>
  <c r="F31" i="6" s="1"/>
  <c r="E16" i="6"/>
  <c r="E31" i="6" s="1"/>
  <c r="G12" i="6"/>
  <c r="F12" i="6"/>
  <c r="E12" i="6"/>
  <c r="G6" i="6"/>
  <c r="G17" i="6" s="1"/>
  <c r="G30" i="6" s="1"/>
  <c r="F6" i="6"/>
  <c r="F17" i="6" s="1"/>
  <c r="E6" i="6"/>
  <c r="E17" i="6" s="1"/>
  <c r="E30" i="6" s="1"/>
  <c r="G29" i="6"/>
  <c r="F29" i="6"/>
  <c r="E29" i="6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30" i="6" l="1"/>
  <c r="C18" i="5"/>
  <c r="C19" i="5" s="1"/>
</calcChain>
</file>

<file path=xl/sharedStrings.xml><?xml version="1.0" encoding="utf-8"?>
<sst xmlns="http://schemas.openxmlformats.org/spreadsheetml/2006/main" count="446" uniqueCount="299">
  <si>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</si>
  <si>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</si>
  <si>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</si>
  <si>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</si>
  <si>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</si>
  <si>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</si>
  <si>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</si>
  <si>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</si>
  <si>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</si>
  <si>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</si>
  <si>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</si>
  <si>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</si>
  <si>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</si>
  <si>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</si>
  <si>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</si>
  <si>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</si>
  <si>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</si>
  <si>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</si>
  <si>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</si>
  <si>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</si>
  <si>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</si>
  <si>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</si>
  <si>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</si>
  <si>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</si>
  <si>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</si>
  <si>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</si>
  <si>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</si>
  <si>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</si>
  <si>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</si>
  <si>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</si>
  <si>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</si>
  <si>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</si>
  <si>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</si>
  <si>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</si>
  <si>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</si>
  <si>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</si>
  <si>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</si>
  <si>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</si>
  <si>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</si>
  <si>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</si>
  <si>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</si>
  <si>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</si>
  <si>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</si>
  <si>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</si>
  <si>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</si>
  <si>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</si>
  <si>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</si>
  <si>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</si>
  <si>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</si>
  <si>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</si>
  <si>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</si>
  <si>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</si>
  <si>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</si>
  <si>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</si>
  <si>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</si>
  <si>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</si>
  <si>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</si>
  <si>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</si>
  <si>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</si>
  <si>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</si>
  <si>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</si>
  <si>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</si>
  <si>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</si>
  <si>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</si>
  <si>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</si>
  <si>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</si>
  <si>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</si>
  <si>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</si>
  <si>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</si>
  <si>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</si>
  <si>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</si>
  <si>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</si>
  <si>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</si>
  <si>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</si>
  <si>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</si>
  <si>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</si>
  <si>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</si>
  <si>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</si>
  <si>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</si>
  <si>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</si>
  <si>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</si>
  <si>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</si>
  <si>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</si>
  <si>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</si>
  <si>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</si>
  <si>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</si>
  <si>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</si>
  <si>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</si>
  <si>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</si>
  <si>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</si>
  <si>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</si>
  <si>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</si>
  <si>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</si>
  <si>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</si>
  <si>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</si>
  <si>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</si>
  <si>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</si>
  <si>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</si>
  <si>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</si>
  <si>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</si>
  <si>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</si>
  <si>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</si>
  <si>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</si>
  <si>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</si>
  <si>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</si>
  <si>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</si>
  <si>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</si>
  <si>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</si>
  <si>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</si>
  <si>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</si>
  <si>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</si>
  <si>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</si>
  <si>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</si>
  <si>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</si>
  <si>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</si>
  <si>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</si>
  <si>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</si>
  <si>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</si>
  <si>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</si>
  <si>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</si>
  <si>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</si>
  <si>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</si>
  <si>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</si>
  <si>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</si>
  <si>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</si>
  <si>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</si>
  <si>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</si>
  <si>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</si>
  <si>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</si>
  <si>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</si>
  <si>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</si>
  <si>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</si>
  <si>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</si>
  <si>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</si>
  <si>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</si>
  <si>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</si>
  <si>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</si>
  <si>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</si>
  <si>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</si>
  <si>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</si>
  <si>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</si>
  <si>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</si>
  <si>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</si>
  <si>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</si>
  <si>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</si>
  <si>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</si>
  <si>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</si>
  <si>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</si>
  <si>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</si>
  <si>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</si>
  <si>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</si>
  <si>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</si>
  <si>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</si>
  <si>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</si>
  <si>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</si>
  <si>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</si>
  <si>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</si>
  <si>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</si>
  <si>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</si>
  <si>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</si>
  <si>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</si>
  <si>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</si>
  <si>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</si>
  <si>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</si>
  <si>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</si>
  <si>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</si>
  <si>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</si>
  <si>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</si>
  <si>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</si>
  <si>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</si>
  <si>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</si>
  <si>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</si>
  <si>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</si>
  <si>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</si>
  <si>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</si>
  <si>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</si>
  <si>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</si>
  <si>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</si>
  <si>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</si>
  <si>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</si>
  <si>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</si>
  <si>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</si>
  <si>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</si>
  <si>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</si>
  <si>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</si>
  <si>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</si>
  <si>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</si>
  <si>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</si>
  <si>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</si>
  <si>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</si>
  <si>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</si>
  <si>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</si>
  <si>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</si>
  <si>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</si>
  <si>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</si>
  <si>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</si>
  <si>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</si>
  <si>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</si>
  <si>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</si>
  <si>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</si>
  <si>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</si>
  <si>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</si>
  <si>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</si>
  <si>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</si>
  <si>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</si>
  <si>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</si>
  <si>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</si>
  <si>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</si>
  <si>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</si>
  <si>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</si>
  <si>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</si>
  <si>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</si>
  <si>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</si>
  <si>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</si>
  <si>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</si>
  <si>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</si>
  <si>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</si>
  <si>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</si>
  <si>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</si>
  <si>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</si>
  <si>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</si>
  <si>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</si>
  <si>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</si>
  <si>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</si>
  <si>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</si>
  <si>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</si>
  <si>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</si>
  <si>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</si>
  <si>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</si>
  <si>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</si>
  <si>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</si>
  <si>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</si>
  <si>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</si>
  <si>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</si>
  <si>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</si>
  <si>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</si>
  <si>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</si>
  <si>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</si>
  <si>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</si>
  <si>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</si>
  <si>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</si>
  <si>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</si>
  <si>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</si>
  <si>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</si>
  <si>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</si>
  <si>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</si>
  <si>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</si>
  <si>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</si>
  <si>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공제율인상</t>
  </si>
  <si>
    <t>만든 사람 박형욱 날짜 2026-01-10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</si>
  <si>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</si>
  <si>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</si>
  <si>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</si>
  <si>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</si>
  <si>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</si>
  <si>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</si>
  <si>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</si>
  <si>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</si>
  <si>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</si>
  <si>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</si>
  <si>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</si>
  <si>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</si>
  <si>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</si>
  <si>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</si>
  <si>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</si>
  <si>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거래처명</t>
    <phoneticPr fontId="1" type="noConversion"/>
  </si>
  <si>
    <t>Hanaro통신</t>
    <phoneticPr fontId="1" type="noConversion"/>
  </si>
  <si>
    <t>한국출판사</t>
    <phoneticPr fontId="1" type="noConversion"/>
  </si>
  <si>
    <t>Totabank</t>
    <phoneticPr fontId="1" type="noConversion"/>
  </si>
  <si>
    <t>Global유통시스템</t>
    <phoneticPr fontId="1" type="noConversion"/>
  </si>
  <si>
    <t>삼신회계시스템</t>
    <phoneticPr fontId="1" type="noConversion"/>
  </si>
  <si>
    <t>로미Electronic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</si>
  <si>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</si>
  <si>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</si>
  <si>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</si>
  <si>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</si>
  <si>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</si>
  <si>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</si>
  <si>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</si>
  <si>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</si>
  <si>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</si>
  <si>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</si>
  <si>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</si>
  <si>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</si>
  <si>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</si>
  <si>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</si>
  <si>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</si>
  <si>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</si>
  <si>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</si>
  <si>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</si>
  <si>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</si>
  <si>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02-347-9814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</si>
  <si>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</si>
  <si>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</si>
  <si>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</si>
  <si>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</si>
  <si>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</si>
  <si>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연락처</t>
    <phoneticPr fontId="1" type="noConversion"/>
  </si>
  <si>
    <t>평균키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</si>
</sst>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0" formatCode="&quot;₩&quot;#,##0"/>
    <numFmt numFmtId="181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1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0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1" fontId="0" fillId="0" borderId="10" xfId="0" applyNumberFormat="1" applyBorder="1" applyAlignment="1">
      <alignment horizontal="center" vertical="center"/>
    </xf>
    <xf numFmtId="180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12" fillId="0" borderId="1" xfId="0" applyNumberFormat="1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1A4-434C-80CD-A7B8DAAB1A05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차트작업!$B$4:$B$10</c15:sqref>
                  </c15:fullRef>
                </c:ext>
              </c:extLst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차트작업!$C$4:$C$10</c15:sqref>
                  </c15:fullRef>
                </c:ext>
              </c:extLst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4C6A0F49-A1FE-BB73-12AC-7FC01C5DF30A}"/>
            </a:ext>
          </a:extLst>
        </xdr:cNvPr>
        <xdr:cNvSpPr/>
      </xdr:nvSpPr>
      <xdr:spPr>
        <a:xfrm>
          <a:off x="3017520" y="2918460"/>
          <a:ext cx="8077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D4" sqref="D4"/>
    </sheetView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 t="s">
        <v>265</v>
      </c>
      <c r="B3" s="10" t="s">
        <v>272</v>
      </c>
      <c r="C3" s="10" t="s">
        <v>279</v>
      </c>
      <c r="D3" s="10" t="s">
        <v>297</v>
      </c>
      <c r="E3" s="10" t="s">
        <v>292</v>
      </c>
    </row>
    <row r="4" spans="1:5" x14ac:dyDescent="0.4">
      <c r="A4" s="10" t="s">
        <v>266</v>
      </c>
      <c r="B4" s="10" t="s">
        <v>273</v>
      </c>
      <c r="C4" s="10" t="s">
        <v>280</v>
      </c>
      <c r="D4" s="10" t="s">
        <v>286</v>
      </c>
      <c r="E4" s="10" t="s">
        <v>293</v>
      </c>
    </row>
    <row r="5" spans="1:5" x14ac:dyDescent="0.4">
      <c r="A5" s="10" t="s">
        <v>267</v>
      </c>
      <c r="B5" s="10" t="s">
        <v>274</v>
      </c>
      <c r="C5" s="10" t="s">
        <v>281</v>
      </c>
      <c r="D5" s="10" t="s">
        <v>287</v>
      </c>
      <c r="E5" s="10" t="s">
        <v>294</v>
      </c>
    </row>
    <row r="6" spans="1:5" x14ac:dyDescent="0.4">
      <c r="A6" s="10" t="s">
        <v>268</v>
      </c>
      <c r="B6" s="10" t="s">
        <v>275</v>
      </c>
      <c r="C6" s="10" t="s">
        <v>282</v>
      </c>
      <c r="D6" s="10" t="s">
        <v>288</v>
      </c>
      <c r="E6" s="10" t="s">
        <v>295</v>
      </c>
    </row>
    <row r="7" spans="1:5" x14ac:dyDescent="0.4">
      <c r="A7" s="10" t="s">
        <v>269</v>
      </c>
      <c r="B7" s="10" t="s">
        <v>276</v>
      </c>
      <c r="C7" s="10" t="s">
        <v>283</v>
      </c>
      <c r="D7" s="10" t="s">
        <v>289</v>
      </c>
      <c r="E7" s="10" t="s">
        <v>293</v>
      </c>
    </row>
    <row r="8" spans="1:5" x14ac:dyDescent="0.4">
      <c r="A8" s="10" t="s">
        <v>270</v>
      </c>
      <c r="B8" s="10" t="s">
        <v>277</v>
      </c>
      <c r="C8" s="10" t="s">
        <v>284</v>
      </c>
      <c r="D8" s="10" t="s">
        <v>290</v>
      </c>
      <c r="E8" s="10" t="s">
        <v>296</v>
      </c>
    </row>
    <row r="9" spans="1:5" x14ac:dyDescent="0.4">
      <c r="A9" s="10" t="s">
        <v>271</v>
      </c>
      <c r="B9" s="10" t="s">
        <v>278</v>
      </c>
      <c r="C9" s="10" t="s">
        <v>285</v>
      </c>
      <c r="D9" s="10" t="s">
        <v>291</v>
      </c>
      <c r="E9" s="10" t="s">
        <v>294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G2" sqref="G2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17" t="s">
        <v>69</v>
      </c>
      <c r="C1" s="17"/>
      <c r="D1" s="17"/>
      <c r="E1" s="17"/>
      <c r="F1" s="17"/>
      <c r="G1" s="17"/>
    </row>
    <row r="2" spans="2:7" ht="18" thickBot="1" x14ac:dyDescent="0.45">
      <c r="F2" s="10" t="s">
        <v>187</v>
      </c>
      <c r="G2" s="18">
        <v>45787</v>
      </c>
    </row>
    <row r="3" spans="2:7" x14ac:dyDescent="0.4">
      <c r="B3" s="20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 t="s">
        <v>55</v>
      </c>
    </row>
    <row r="4" spans="2:7" x14ac:dyDescent="0.4">
      <c r="B4" s="23" t="s">
        <v>56</v>
      </c>
      <c r="C4" s="4" t="s">
        <v>70</v>
      </c>
      <c r="D4" s="4" t="s">
        <v>57</v>
      </c>
      <c r="E4" s="4" t="s">
        <v>58</v>
      </c>
      <c r="F4" s="19">
        <v>3</v>
      </c>
      <c r="G4" s="24">
        <v>200000</v>
      </c>
    </row>
    <row r="5" spans="2:7" x14ac:dyDescent="0.4">
      <c r="B5" s="23"/>
      <c r="C5" s="4" t="s">
        <v>76</v>
      </c>
      <c r="D5" s="4" t="s">
        <v>72</v>
      </c>
      <c r="E5" s="4" t="s">
        <v>77</v>
      </c>
      <c r="F5" s="19">
        <v>2</v>
      </c>
      <c r="G5" s="24">
        <v>170000</v>
      </c>
    </row>
    <row r="6" spans="2:7" x14ac:dyDescent="0.4">
      <c r="B6" s="23" t="s">
        <v>59</v>
      </c>
      <c r="C6" s="4" t="s">
        <v>70</v>
      </c>
      <c r="D6" s="4" t="s">
        <v>60</v>
      </c>
      <c r="E6" s="4" t="s">
        <v>61</v>
      </c>
      <c r="F6" s="19">
        <v>2</v>
      </c>
      <c r="G6" s="24">
        <v>100000</v>
      </c>
    </row>
    <row r="7" spans="2:7" x14ac:dyDescent="0.4">
      <c r="B7" s="23"/>
      <c r="C7" s="4" t="s">
        <v>76</v>
      </c>
      <c r="D7" s="4" t="s">
        <v>73</v>
      </c>
      <c r="E7" s="4" t="s">
        <v>78</v>
      </c>
      <c r="F7" s="19">
        <v>2</v>
      </c>
      <c r="G7" s="24">
        <v>120000</v>
      </c>
    </row>
    <row r="8" spans="2:7" x14ac:dyDescent="0.4">
      <c r="B8" s="23" t="s">
        <v>62</v>
      </c>
      <c r="C8" s="4" t="s">
        <v>70</v>
      </c>
      <c r="D8" s="4" t="s">
        <v>63</v>
      </c>
      <c r="E8" s="4" t="s">
        <v>79</v>
      </c>
      <c r="F8" s="19">
        <v>3</v>
      </c>
      <c r="G8" s="24">
        <v>240000</v>
      </c>
    </row>
    <row r="9" spans="2:7" x14ac:dyDescent="0.4">
      <c r="B9" s="23"/>
      <c r="C9" s="4" t="s">
        <v>76</v>
      </c>
      <c r="D9" s="4" t="s">
        <v>74</v>
      </c>
      <c r="E9" s="4" t="s">
        <v>80</v>
      </c>
      <c r="F9" s="19">
        <v>2</v>
      </c>
      <c r="G9" s="24">
        <v>200000</v>
      </c>
    </row>
    <row r="10" spans="2:7" x14ac:dyDescent="0.4">
      <c r="B10" s="23" t="s">
        <v>64</v>
      </c>
      <c r="C10" s="4" t="s">
        <v>70</v>
      </c>
      <c r="D10" s="4" t="s">
        <v>65</v>
      </c>
      <c r="E10" s="4" t="s">
        <v>61</v>
      </c>
      <c r="F10" s="19">
        <v>2</v>
      </c>
      <c r="G10" s="24">
        <v>120000</v>
      </c>
    </row>
    <row r="11" spans="2:7" x14ac:dyDescent="0.4">
      <c r="B11" s="23"/>
      <c r="C11" s="4" t="s">
        <v>76</v>
      </c>
      <c r="D11" s="4" t="s">
        <v>75</v>
      </c>
      <c r="E11" s="4" t="s">
        <v>78</v>
      </c>
      <c r="F11" s="19">
        <v>2</v>
      </c>
      <c r="G11" s="24">
        <v>150000</v>
      </c>
    </row>
    <row r="12" spans="2:7" x14ac:dyDescent="0.4">
      <c r="B12" s="23" t="s">
        <v>66</v>
      </c>
      <c r="C12" s="4" t="s">
        <v>70</v>
      </c>
      <c r="D12" s="4" t="s">
        <v>67</v>
      </c>
      <c r="E12" s="4" t="s">
        <v>68</v>
      </c>
      <c r="F12" s="19">
        <v>3</v>
      </c>
      <c r="G12" s="24">
        <v>160000</v>
      </c>
    </row>
    <row r="13" spans="2:7" ht="18" thickBot="1" x14ac:dyDescent="0.45">
      <c r="B13" s="25"/>
      <c r="C13" s="26" t="s">
        <v>76</v>
      </c>
      <c r="D13" s="26" t="s">
        <v>71</v>
      </c>
      <c r="E13" s="26" t="s">
        <v>78</v>
      </c>
      <c r="F13" s="27">
        <v>2</v>
      </c>
      <c r="G13" s="28">
        <v>140000</v>
      </c>
    </row>
  </sheetData>
  <mergeCells count="5"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opLeftCell="A6" workbookViewId="0">
      <selection activeCell="B17" sqref="B17"/>
    </sheetView>
  </sheetViews>
  <sheetFormatPr defaultRowHeight="17.399999999999999" x14ac:dyDescent="0.4"/>
  <sheetData>
    <row r="1" spans="1:8" ht="21" x14ac:dyDescent="0.4">
      <c r="A1" s="14" t="s">
        <v>81</v>
      </c>
      <c r="B1" s="14"/>
      <c r="C1" s="14"/>
      <c r="D1" s="14"/>
      <c r="E1" s="14"/>
      <c r="F1" s="14"/>
      <c r="G1" s="14"/>
      <c r="H1" s="14"/>
    </row>
    <row r="3" spans="1:8" x14ac:dyDescent="0.4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4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4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4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4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4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4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4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4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4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4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4">
      <c r="A16" s="4" t="s">
        <v>6</v>
      </c>
      <c r="B16" s="4" t="s">
        <v>298</v>
      </c>
    </row>
    <row r="17" spans="1:8" x14ac:dyDescent="0.4">
      <c r="A17" s="4" t="s">
        <v>10</v>
      </c>
      <c r="B17" s="29" t="b">
        <f>C4&gt;=AVERAGE($C$4:$C$13)</f>
        <v>0</v>
      </c>
    </row>
    <row r="20" spans="1:8" x14ac:dyDescent="0.4">
      <c r="A20" s="4" t="s">
        <v>5</v>
      </c>
      <c r="B20" s="4" t="s">
        <v>6</v>
      </c>
      <c r="C20" s="4" t="s">
        <v>82</v>
      </c>
      <c r="D20" s="4" t="s">
        <v>83</v>
      </c>
      <c r="E20" s="4" t="s">
        <v>85</v>
      </c>
      <c r="F20" s="10"/>
      <c r="G20" s="10"/>
      <c r="H20" s="10"/>
    </row>
    <row r="21" spans="1:8" x14ac:dyDescent="0.4">
      <c r="A21" s="4" t="s">
        <v>92</v>
      </c>
      <c r="B21" s="4" t="s">
        <v>10</v>
      </c>
      <c r="C21" s="4">
        <v>177</v>
      </c>
      <c r="D21" s="4">
        <v>70</v>
      </c>
      <c r="E21" s="4" t="s">
        <v>93</v>
      </c>
    </row>
    <row r="22" spans="1:8" x14ac:dyDescent="0.4">
      <c r="A22" s="4" t="s">
        <v>98</v>
      </c>
      <c r="B22" s="4" t="s">
        <v>10</v>
      </c>
      <c r="C22" s="4">
        <v>185</v>
      </c>
      <c r="D22" s="4">
        <v>74</v>
      </c>
      <c r="E22" s="4" t="s">
        <v>96</v>
      </c>
    </row>
    <row r="23" spans="1:8" x14ac:dyDescent="0.4">
      <c r="A23" s="4" t="s">
        <v>107</v>
      </c>
      <c r="B23" s="4" t="s">
        <v>10</v>
      </c>
      <c r="C23" s="4">
        <v>175</v>
      </c>
      <c r="D23" s="4">
        <v>66</v>
      </c>
      <c r="E23" s="4" t="s">
        <v>93</v>
      </c>
    </row>
    <row r="24" spans="1:8" x14ac:dyDescent="0.4">
      <c r="A24" s="4" t="s">
        <v>111</v>
      </c>
      <c r="B24" s="4" t="s">
        <v>10</v>
      </c>
      <c r="C24" s="4">
        <v>183</v>
      </c>
      <c r="D24" s="4">
        <v>85</v>
      </c>
      <c r="E24" s="4" t="s">
        <v>96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19" workbookViewId="0">
      <selection activeCell="E28" sqref="E28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188</v>
      </c>
      <c r="G1" s="2" t="s">
        <v>3</v>
      </c>
      <c r="H1" s="3" t="s">
        <v>4</v>
      </c>
    </row>
    <row r="2" spans="1:10" x14ac:dyDescent="0.4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193</v>
      </c>
      <c r="C3" s="5">
        <v>0.42152777777777778</v>
      </c>
      <c r="D3" s="12">
        <v>0.47500000000000003</v>
      </c>
      <c r="E3" s="5" t="str">
        <f>IF(MINUTE(D3-C3)&gt;30,HOUR(D3-C3)+1,HOUR(D3-C3))&amp;"시간"</f>
        <v>1시간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0" x14ac:dyDescent="0.4">
      <c r="A4" s="4">
        <v>7570</v>
      </c>
      <c r="B4" s="4" t="s">
        <v>194</v>
      </c>
      <c r="C4" s="5">
        <v>0.43958333333333338</v>
      </c>
      <c r="D4" s="12">
        <v>0.51944444444444449</v>
      </c>
      <c r="E4" s="5" t="str">
        <f t="shared" ref="E4:E12" si="0">IF(MINUTE(D4-C4)&gt;30,HOUR(D4-C4)+1,HOUR(D4-C4))&amp;"시간"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MID(J4,1,SEARCH("@",J4,1)-1)</f>
        <v>now55</v>
      </c>
      <c r="J4" s="4" t="s">
        <v>13</v>
      </c>
    </row>
    <row r="5" spans="1:10" x14ac:dyDescent="0.4">
      <c r="A5" s="4">
        <v>5248</v>
      </c>
      <c r="B5" s="4" t="s">
        <v>195</v>
      </c>
      <c r="C5" s="5">
        <v>0.45694444444444443</v>
      </c>
      <c r="D5" s="12">
        <v>0.56666666666666665</v>
      </c>
      <c r="E5" s="5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">
      <c r="A6" s="4">
        <v>6865</v>
      </c>
      <c r="B6" s="4" t="s">
        <v>196</v>
      </c>
      <c r="C6" s="5">
        <v>0.4680555555555555</v>
      </c>
      <c r="D6" s="12">
        <v>0.53611111111111109</v>
      </c>
      <c r="E6" s="5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">
      <c r="A7" s="4">
        <v>4940</v>
      </c>
      <c r="B7" s="4" t="s">
        <v>193</v>
      </c>
      <c r="C7" s="5">
        <v>0.47638888888888892</v>
      </c>
      <c r="D7" s="12">
        <v>0.58194444444444449</v>
      </c>
      <c r="E7" s="5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">
      <c r="A8" s="4">
        <v>7257</v>
      </c>
      <c r="B8" s="4" t="s">
        <v>196</v>
      </c>
      <c r="C8" s="5">
        <v>0.49513888888888885</v>
      </c>
      <c r="D8" s="12">
        <v>0.59791666666666665</v>
      </c>
      <c r="E8" s="5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">
      <c r="A9" s="4">
        <v>1122</v>
      </c>
      <c r="B9" s="4" t="s">
        <v>194</v>
      </c>
      <c r="C9" s="5">
        <v>0.50277777777777777</v>
      </c>
      <c r="D9" s="12">
        <v>0.58680555555555558</v>
      </c>
      <c r="E9" s="5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">
      <c r="A10" s="4">
        <v>5006</v>
      </c>
      <c r="B10" s="4" t="s">
        <v>194</v>
      </c>
      <c r="C10" s="5">
        <v>0.51458333333333328</v>
      </c>
      <c r="D10" s="12">
        <v>0.64374999999999993</v>
      </c>
      <c r="E10" s="5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">
      <c r="A11" s="4">
        <v>2394</v>
      </c>
      <c r="B11" s="4" t="s">
        <v>195</v>
      </c>
      <c r="C11" s="5">
        <v>0.53402777777777777</v>
      </c>
      <c r="D11" s="12">
        <v>0.62708333333333333</v>
      </c>
      <c r="E11" s="5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">
      <c r="A12" s="4">
        <v>8465</v>
      </c>
      <c r="B12" s="4" t="s">
        <v>193</v>
      </c>
      <c r="C12" s="5">
        <v>0.53680555555555554</v>
      </c>
      <c r="D12" s="12">
        <v>0.68472222222222223</v>
      </c>
      <c r="E12" s="5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">
      <c r="A14" s="1" t="s">
        <v>201</v>
      </c>
      <c r="B14" s="3" t="s">
        <v>202</v>
      </c>
      <c r="G14" s="2" t="s">
        <v>31</v>
      </c>
      <c r="H14" s="3" t="s">
        <v>217</v>
      </c>
    </row>
    <row r="15" spans="1:10" x14ac:dyDescent="0.4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0" x14ac:dyDescent="0.4">
      <c r="A16" s="4">
        <v>3624001</v>
      </c>
      <c r="B16" s="4" t="s">
        <v>208</v>
      </c>
      <c r="C16" s="4">
        <v>53.24</v>
      </c>
      <c r="D16" s="13">
        <v>52.96</v>
      </c>
      <c r="E16" s="4" t="str">
        <f>IF(OR(C16&lt;=SMALL($C$16:$C$24,3),D16&lt;=SMALL($D$16:$D$24,3)),"진출","")</f>
        <v/>
      </c>
      <c r="G16" s="4" t="s">
        <v>222</v>
      </c>
      <c r="H16" s="4" t="s">
        <v>239</v>
      </c>
      <c r="I16" s="4" t="s">
        <v>223</v>
      </c>
      <c r="J16" s="4" t="str">
        <f>UPPER(LEFT(G16,3)&amp;"-"&amp;RIGHT(H16,2)&amp;"-"&amp;LEFT(I16,2))</f>
        <v>KHE-17-PA</v>
      </c>
    </row>
    <row r="17" spans="1:10" x14ac:dyDescent="0.4">
      <c r="A17" s="4">
        <v>3624002</v>
      </c>
      <c r="B17" s="4" t="s">
        <v>209</v>
      </c>
      <c r="C17" s="4">
        <v>52.64</v>
      </c>
      <c r="D17" s="13">
        <v>52.32</v>
      </c>
      <c r="E17" s="4" t="str">
        <f t="shared" ref="E17:E24" si="2">IF(OR(C17&lt;=SMALL($C$16:$C$24,3),D17&lt;=SMALL($D$16:$D$24,3)),"진출","")</f>
        <v>진출</v>
      </c>
      <c r="G17" s="4" t="s">
        <v>224</v>
      </c>
      <c r="H17" s="4" t="s">
        <v>240</v>
      </c>
      <c r="I17" s="4" t="s">
        <v>225</v>
      </c>
      <c r="J17" s="4" t="str">
        <f t="shared" ref="J17:J24" si="3">UPPER(LEFT(G17,3)&amp;"-"&amp;RIGHT(H17,2)&amp;"-"&amp;LEFT(I17,2))</f>
        <v>CMK-99-LO</v>
      </c>
    </row>
    <row r="18" spans="1:10" x14ac:dyDescent="0.4">
      <c r="A18" s="4">
        <v>3624003</v>
      </c>
      <c r="B18" s="4" t="s">
        <v>210</v>
      </c>
      <c r="C18" s="4">
        <v>53.05</v>
      </c>
      <c r="D18" s="13">
        <v>52.91</v>
      </c>
      <c r="E18" s="4" t="str">
        <f t="shared" si="2"/>
        <v/>
      </c>
      <c r="G18" s="4" t="s">
        <v>226</v>
      </c>
      <c r="H18" s="4" t="s">
        <v>241</v>
      </c>
      <c r="I18" s="4" t="s">
        <v>32</v>
      </c>
      <c r="J18" s="4" t="str">
        <f t="shared" si="3"/>
        <v>JES-26-TO</v>
      </c>
    </row>
    <row r="19" spans="1:10" x14ac:dyDescent="0.4">
      <c r="A19" s="4">
        <v>3624004</v>
      </c>
      <c r="B19" s="4" t="s">
        <v>211</v>
      </c>
      <c r="C19" s="4">
        <v>52.76</v>
      </c>
      <c r="D19" s="13">
        <v>52.57</v>
      </c>
      <c r="E19" s="4" t="str">
        <f t="shared" si="2"/>
        <v>진출</v>
      </c>
      <c r="G19" s="4" t="s">
        <v>227</v>
      </c>
      <c r="H19" s="4" t="s">
        <v>242</v>
      </c>
      <c r="I19" s="4" t="s">
        <v>228</v>
      </c>
      <c r="J19" s="4" t="str">
        <f t="shared" si="3"/>
        <v>LSU-14-HA</v>
      </c>
    </row>
    <row r="20" spans="1:10" x14ac:dyDescent="0.4">
      <c r="A20" s="4">
        <v>3624005</v>
      </c>
      <c r="B20" s="4" t="s">
        <v>212</v>
      </c>
      <c r="C20" s="4">
        <v>54.25</v>
      </c>
      <c r="D20" s="13">
        <v>53.65</v>
      </c>
      <c r="E20" s="4" t="str">
        <f t="shared" si="2"/>
        <v/>
      </c>
      <c r="G20" s="4" t="s">
        <v>229</v>
      </c>
      <c r="H20" s="4" t="s">
        <v>243</v>
      </c>
      <c r="I20" s="4" t="s">
        <v>230</v>
      </c>
      <c r="J20" s="4" t="str">
        <f t="shared" si="3"/>
        <v>KNK-26-RO</v>
      </c>
    </row>
    <row r="21" spans="1:10" x14ac:dyDescent="0.4">
      <c r="A21" s="4">
        <v>3624006</v>
      </c>
      <c r="B21" s="4" t="s">
        <v>213</v>
      </c>
      <c r="C21" s="4">
        <v>52.67</v>
      </c>
      <c r="D21" s="13">
        <v>52.83</v>
      </c>
      <c r="E21" s="4" t="str">
        <f t="shared" si="2"/>
        <v>진출</v>
      </c>
      <c r="G21" s="4" t="s">
        <v>231</v>
      </c>
      <c r="H21" s="4" t="s">
        <v>244</v>
      </c>
      <c r="I21" s="4" t="s">
        <v>232</v>
      </c>
      <c r="J21" s="4" t="str">
        <f t="shared" si="3"/>
        <v>JSR-31-NE</v>
      </c>
    </row>
    <row r="22" spans="1:10" x14ac:dyDescent="0.4">
      <c r="A22" s="4">
        <v>3624007</v>
      </c>
      <c r="B22" s="4" t="s">
        <v>214</v>
      </c>
      <c r="C22" s="4">
        <v>53.04</v>
      </c>
      <c r="D22" s="13">
        <v>53.21</v>
      </c>
      <c r="E22" s="4" t="str">
        <f t="shared" si="2"/>
        <v/>
      </c>
      <c r="G22" s="4" t="s">
        <v>233</v>
      </c>
      <c r="H22" s="4" t="s">
        <v>245</v>
      </c>
      <c r="I22" s="4" t="s">
        <v>234</v>
      </c>
      <c r="J22" s="4" t="str">
        <f t="shared" si="3"/>
        <v>PLS-74-SY</v>
      </c>
    </row>
    <row r="23" spans="1:10" x14ac:dyDescent="0.4">
      <c r="A23" s="4">
        <v>3624008</v>
      </c>
      <c r="B23" s="4" t="s">
        <v>215</v>
      </c>
      <c r="C23" s="4">
        <v>53.11</v>
      </c>
      <c r="D23" s="13">
        <v>52.84</v>
      </c>
      <c r="E23" s="4" t="str">
        <f t="shared" si="2"/>
        <v/>
      </c>
      <c r="G23" s="4" t="s">
        <v>235</v>
      </c>
      <c r="H23" s="4" t="s">
        <v>246</v>
      </c>
      <c r="I23" s="4" t="s">
        <v>236</v>
      </c>
      <c r="J23" s="4" t="str">
        <f t="shared" si="3"/>
        <v>LYM-27-BA</v>
      </c>
    </row>
    <row r="24" spans="1:10" x14ac:dyDescent="0.4">
      <c r="A24" s="4">
        <v>3624009</v>
      </c>
      <c r="B24" s="4" t="s">
        <v>216</v>
      </c>
      <c r="C24" s="4">
        <v>52.67</v>
      </c>
      <c r="D24" s="13">
        <v>52.52</v>
      </c>
      <c r="E24" s="4" t="str">
        <f t="shared" si="2"/>
        <v>진출</v>
      </c>
      <c r="G24" s="4" t="s">
        <v>237</v>
      </c>
      <c r="H24" s="4" t="s">
        <v>247</v>
      </c>
      <c r="I24" s="4" t="s">
        <v>238</v>
      </c>
      <c r="J24" s="4" t="str">
        <f t="shared" si="3"/>
        <v>GCK-16-DU</v>
      </c>
    </row>
    <row r="26" spans="1:10" x14ac:dyDescent="0.4">
      <c r="A26" s="2" t="s">
        <v>33</v>
      </c>
      <c r="B26" s="3" t="s">
        <v>34</v>
      </c>
    </row>
    <row r="27" spans="1:10" x14ac:dyDescent="0.4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4">
      <c r="A28" s="4" t="s">
        <v>40</v>
      </c>
      <c r="B28" s="4" t="s">
        <v>41</v>
      </c>
      <c r="C28" s="8">
        <v>20000</v>
      </c>
      <c r="D28" s="8">
        <v>1247</v>
      </c>
      <c r="E28" s="8">
        <f>C28*D28*IFERROR(HLOOKUP(B28,$B$39:$D$40,2,FALSE),0%)</f>
        <v>1995200</v>
      </c>
    </row>
    <row r="29" spans="1:10" x14ac:dyDescent="0.4">
      <c r="A29" s="4" t="s">
        <v>40</v>
      </c>
      <c r="B29" s="4" t="s">
        <v>42</v>
      </c>
      <c r="C29" s="8">
        <v>18000</v>
      </c>
      <c r="D29" s="8">
        <v>865</v>
      </c>
      <c r="E29" s="8">
        <f t="shared" ref="E29:E36" si="4">C29*D29*IFERROR(HLOOKUP(B29,$B$39:$D$40,2,FALSE),0%)</f>
        <v>1557000</v>
      </c>
    </row>
    <row r="30" spans="1:10" x14ac:dyDescent="0.4">
      <c r="A30" s="4" t="s">
        <v>40</v>
      </c>
      <c r="B30" s="4" t="s">
        <v>43</v>
      </c>
      <c r="C30" s="8">
        <v>15000</v>
      </c>
      <c r="D30" s="8">
        <v>1021</v>
      </c>
      <c r="E30" s="8">
        <f t="shared" si="4"/>
        <v>2144100</v>
      </c>
    </row>
    <row r="31" spans="1:10" x14ac:dyDescent="0.4">
      <c r="A31" s="4" t="s">
        <v>44</v>
      </c>
      <c r="B31" s="4" t="s">
        <v>41</v>
      </c>
      <c r="C31" s="8">
        <v>20000</v>
      </c>
      <c r="D31" s="8">
        <v>758</v>
      </c>
      <c r="E31" s="8">
        <f t="shared" si="4"/>
        <v>1212800</v>
      </c>
    </row>
    <row r="32" spans="1:10" x14ac:dyDescent="0.4">
      <c r="A32" s="4" t="s">
        <v>44</v>
      </c>
      <c r="B32" s="4" t="s">
        <v>45</v>
      </c>
      <c r="C32" s="8">
        <v>45000</v>
      </c>
      <c r="D32" s="8">
        <v>248</v>
      </c>
      <c r="E32" s="8">
        <f t="shared" si="4"/>
        <v>0</v>
      </c>
    </row>
    <row r="33" spans="1:5" x14ac:dyDescent="0.4">
      <c r="A33" s="4" t="s">
        <v>44</v>
      </c>
      <c r="B33" s="4" t="s">
        <v>43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">
      <c r="A34" s="4" t="s">
        <v>46</v>
      </c>
      <c r="B34" s="4" t="s">
        <v>41</v>
      </c>
      <c r="C34" s="8">
        <v>20000</v>
      </c>
      <c r="D34" s="8">
        <v>957</v>
      </c>
      <c r="E34" s="8">
        <f t="shared" si="4"/>
        <v>1531200</v>
      </c>
    </row>
    <row r="35" spans="1:5" x14ac:dyDescent="0.4">
      <c r="A35" s="4" t="s">
        <v>46</v>
      </c>
      <c r="B35" s="4" t="s">
        <v>42</v>
      </c>
      <c r="C35" s="8">
        <v>18000</v>
      </c>
      <c r="D35" s="8">
        <v>893</v>
      </c>
      <c r="E35" s="8">
        <f t="shared" si="4"/>
        <v>1607400</v>
      </c>
    </row>
    <row r="36" spans="1:5" x14ac:dyDescent="0.4">
      <c r="A36" s="4" t="s">
        <v>46</v>
      </c>
      <c r="B36" s="4" t="s">
        <v>47</v>
      </c>
      <c r="C36" s="8">
        <v>17500</v>
      </c>
      <c r="D36" s="8">
        <v>768</v>
      </c>
      <c r="E36" s="8">
        <f t="shared" si="4"/>
        <v>0</v>
      </c>
    </row>
    <row r="38" spans="1:5" x14ac:dyDescent="0.4">
      <c r="A38" t="s">
        <v>48</v>
      </c>
    </row>
    <row r="39" spans="1:5" x14ac:dyDescent="0.4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4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A568D-9BC3-4297-AD43-12915367A2C8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4" t="s">
        <v>251</v>
      </c>
      <c r="C2" s="35"/>
      <c r="D2" s="41"/>
      <c r="E2" s="41"/>
      <c r="F2" s="41"/>
    </row>
    <row r="3" spans="2:6" collapsed="1" x14ac:dyDescent="0.4">
      <c r="B3" s="33"/>
      <c r="C3" s="33"/>
      <c r="D3" s="42" t="s">
        <v>253</v>
      </c>
      <c r="E3" s="42" t="s">
        <v>248</v>
      </c>
      <c r="F3" s="42" t="s">
        <v>250</v>
      </c>
    </row>
    <row r="4" spans="2:6" ht="46.8" hidden="1" outlineLevel="1" x14ac:dyDescent="0.4">
      <c r="B4" s="37"/>
      <c r="C4" s="37"/>
      <c r="D4" s="30"/>
      <c r="E4" s="44" t="s">
        <v>249</v>
      </c>
      <c r="F4" s="44" t="s">
        <v>249</v>
      </c>
    </row>
    <row r="5" spans="2:6" x14ac:dyDescent="0.4">
      <c r="B5" s="38" t="s">
        <v>252</v>
      </c>
      <c r="C5" s="39"/>
      <c r="D5" s="36"/>
      <c r="E5" s="36"/>
      <c r="F5" s="36"/>
    </row>
    <row r="6" spans="2:6" outlineLevel="1" x14ac:dyDescent="0.4">
      <c r="B6" s="37"/>
      <c r="C6" s="37" t="s">
        <v>126</v>
      </c>
      <c r="D6" s="31">
        <v>4.4999999999999998E-2</v>
      </c>
      <c r="E6" s="43">
        <v>0.05</v>
      </c>
      <c r="F6" s="43">
        <v>0.04</v>
      </c>
    </row>
    <row r="7" spans="2:6" outlineLevel="1" x14ac:dyDescent="0.4">
      <c r="B7" s="37"/>
      <c r="C7" s="37" t="s">
        <v>127</v>
      </c>
      <c r="D7" s="31">
        <v>0.03</v>
      </c>
      <c r="E7" s="43">
        <v>3.5000000000000003E-2</v>
      </c>
      <c r="F7" s="43">
        <v>2.5000000000000001E-2</v>
      </c>
    </row>
    <row r="8" spans="2:6" outlineLevel="1" x14ac:dyDescent="0.4">
      <c r="B8" s="37"/>
      <c r="C8" s="37" t="s">
        <v>128</v>
      </c>
      <c r="D8" s="31">
        <v>5.0000000000000001E-3</v>
      </c>
      <c r="E8" s="43">
        <v>8.0000000000000002E-3</v>
      </c>
      <c r="F8" s="43">
        <v>2E-3</v>
      </c>
    </row>
    <row r="9" spans="2:6" x14ac:dyDescent="0.4">
      <c r="B9" s="38" t="s">
        <v>254</v>
      </c>
      <c r="C9" s="39"/>
      <c r="D9" s="36"/>
      <c r="E9" s="36"/>
      <c r="F9" s="36"/>
    </row>
    <row r="10" spans="2:6" ht="18" outlineLevel="1" thickBot="1" x14ac:dyDescent="0.45">
      <c r="B10" s="40"/>
      <c r="C10" s="40" t="s">
        <v>129</v>
      </c>
      <c r="D10" s="32">
        <v>2741190</v>
      </c>
      <c r="E10" s="32">
        <v>2702190</v>
      </c>
      <c r="F10" s="32">
        <v>2780190</v>
      </c>
    </row>
    <row r="11" spans="2:6" x14ac:dyDescent="0.4">
      <c r="B11" t="s">
        <v>255</v>
      </c>
    </row>
    <row r="12" spans="2:6" x14ac:dyDescent="0.4">
      <c r="B12" t="s">
        <v>256</v>
      </c>
    </row>
    <row r="13" spans="2:6" x14ac:dyDescent="0.4">
      <c r="B13" t="s">
        <v>257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14" t="s">
        <v>113</v>
      </c>
      <c r="C1" s="14"/>
    </row>
    <row r="3" spans="2:6" x14ac:dyDescent="0.4">
      <c r="B3" s="15" t="s">
        <v>114</v>
      </c>
      <c r="C3" s="16"/>
      <c r="E3" s="4" t="s">
        <v>130</v>
      </c>
      <c r="F3" s="11">
        <v>4.4999999999999998E-2</v>
      </c>
    </row>
    <row r="4" spans="2:6" x14ac:dyDescent="0.4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4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4">
      <c r="B6" s="4" t="s">
        <v>117</v>
      </c>
      <c r="C6" s="7">
        <v>300000</v>
      </c>
    </row>
    <row r="7" spans="2:6" x14ac:dyDescent="0.4">
      <c r="B7" s="4" t="s">
        <v>118</v>
      </c>
      <c r="C7" s="7">
        <v>500000</v>
      </c>
    </row>
    <row r="8" spans="2:6" x14ac:dyDescent="0.4">
      <c r="B8" s="4" t="s">
        <v>119</v>
      </c>
      <c r="C8" s="7">
        <v>200000</v>
      </c>
    </row>
    <row r="9" spans="2:6" x14ac:dyDescent="0.4">
      <c r="B9" s="4" t="s">
        <v>120</v>
      </c>
      <c r="C9" s="7">
        <v>200000</v>
      </c>
    </row>
    <row r="10" spans="2:6" x14ac:dyDescent="0.4">
      <c r="B10" s="4" t="s">
        <v>121</v>
      </c>
      <c r="C10" s="7">
        <v>50000</v>
      </c>
    </row>
    <row r="11" spans="2:6" x14ac:dyDescent="0.4">
      <c r="B11" s="6" t="s">
        <v>122</v>
      </c>
      <c r="C11" s="7">
        <f>SUM(C4:C10)</f>
        <v>3000000</v>
      </c>
    </row>
    <row r="12" spans="2:6" x14ac:dyDescent="0.4">
      <c r="B12" s="15" t="s">
        <v>123</v>
      </c>
      <c r="C12" s="16"/>
    </row>
    <row r="13" spans="2:6" x14ac:dyDescent="0.4">
      <c r="B13" s="4" t="s">
        <v>124</v>
      </c>
      <c r="C13" s="7">
        <v>17100</v>
      </c>
    </row>
    <row r="14" spans="2:6" x14ac:dyDescent="0.4">
      <c r="B14" s="4" t="s">
        <v>125</v>
      </c>
      <c r="C14" s="7">
        <v>1710</v>
      </c>
    </row>
    <row r="15" spans="2:6" x14ac:dyDescent="0.4">
      <c r="B15" s="4" t="s">
        <v>126</v>
      </c>
      <c r="C15" s="7">
        <f>C11*F3</f>
        <v>135000</v>
      </c>
    </row>
    <row r="16" spans="2:6" x14ac:dyDescent="0.4">
      <c r="B16" s="4" t="s">
        <v>127</v>
      </c>
      <c r="C16" s="7">
        <f>C11*F4</f>
        <v>90000</v>
      </c>
    </row>
    <row r="17" spans="2:3" x14ac:dyDescent="0.4">
      <c r="B17" s="4" t="s">
        <v>128</v>
      </c>
      <c r="C17" s="7">
        <f>C11*F5</f>
        <v>15000</v>
      </c>
    </row>
    <row r="18" spans="2:3" x14ac:dyDescent="0.4">
      <c r="B18" s="6" t="s">
        <v>122</v>
      </c>
      <c r="C18" s="7">
        <f>SUM(C13:C17)</f>
        <v>258810</v>
      </c>
    </row>
    <row r="19" spans="2:3" x14ac:dyDescent="0.4">
      <c r="B19" s="6" t="s">
        <v>129</v>
      </c>
      <c r="C19" s="7">
        <f>C11-C18</f>
        <v>2741190</v>
      </c>
    </row>
  </sheetData>
  <scenarios current="0" sqref="C19">
    <scenario name="공제율인상" locked="1" count="3" user="박형욱" comment="만든 사람 박형욱 날짜 2026-01-10">
      <inputCells r="F3" val="0.05" numFmtId="177"/>
      <inputCells r="F4" val="0.035" numFmtId="177"/>
      <inputCells r="F5" val="0.008" numFmtId="177"/>
    </scenario>
    <scenario name="공제율인하" locked="1" count="3" user="박형욱" comment="만든 사람 박형욱 날짜 2026-01-10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A3" sqref="A3:G31"/>
    </sheetView>
  </sheetViews>
  <sheetFormatPr defaultRowHeight="17.399999999999999" outlineLevelRow="3" x14ac:dyDescent="0.4"/>
  <sheetData>
    <row r="1" spans="1:7" ht="21" x14ac:dyDescent="0.4">
      <c r="A1" s="14" t="s">
        <v>133</v>
      </c>
      <c r="B1" s="14"/>
      <c r="C1" s="14"/>
      <c r="D1" s="14"/>
      <c r="E1" s="14"/>
      <c r="F1" s="14"/>
      <c r="G1" s="14"/>
    </row>
    <row r="3" spans="1:7" x14ac:dyDescent="0.4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4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45" t="s">
        <v>261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45" t="s">
        <v>262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45" t="s">
        <v>263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45" t="s">
        <v>258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45" t="s">
        <v>261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45" t="s">
        <v>262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4">
      <c r="A28" s="46"/>
      <c r="B28" s="46"/>
      <c r="C28" s="46"/>
      <c r="D28" s="47" t="s">
        <v>263</v>
      </c>
      <c r="E28" s="46">
        <f>SUBTOTAL(1,E26:E27)</f>
        <v>1.5</v>
      </c>
      <c r="F28" s="46">
        <f>SUBTOTAL(1,F26:F27)</f>
        <v>13.5</v>
      </c>
      <c r="G28" s="46">
        <f>SUBTOTAL(1,G26:G27)</f>
        <v>9</v>
      </c>
    </row>
    <row r="29" spans="1:7" outlineLevel="1" x14ac:dyDescent="0.4">
      <c r="A29" s="46"/>
      <c r="B29" s="47" t="s">
        <v>259</v>
      </c>
      <c r="C29" s="46"/>
      <c r="D29" s="46"/>
      <c r="E29" s="46">
        <f>SUBTOTAL(9,E18:E27)</f>
        <v>58</v>
      </c>
      <c r="F29" s="46">
        <f>SUBTOTAL(9,F18:F27)</f>
        <v>136</v>
      </c>
      <c r="G29" s="46">
        <f>SUBTOTAL(9,G18:G27)</f>
        <v>102</v>
      </c>
    </row>
    <row r="30" spans="1:7" x14ac:dyDescent="0.4">
      <c r="A30" s="46"/>
      <c r="B30" s="47"/>
      <c r="C30" s="46"/>
      <c r="D30" s="47" t="s">
        <v>264</v>
      </c>
      <c r="E30" s="46">
        <f>SUBTOTAL(1,E4:E27)</f>
        <v>6.8888888888888893</v>
      </c>
      <c r="F30" s="46">
        <f>SUBTOTAL(1,F4:F27)</f>
        <v>16.777777777777779</v>
      </c>
      <c r="G30" s="46">
        <f>SUBTOTAL(1,G4:G27)</f>
        <v>12.944444444444445</v>
      </c>
    </row>
    <row r="31" spans="1:7" x14ac:dyDescent="0.4">
      <c r="A31" s="46"/>
      <c r="B31" s="47" t="s">
        <v>260</v>
      </c>
      <c r="C31" s="46"/>
      <c r="D31" s="46"/>
      <c r="E31" s="46">
        <f>SUBTOTAL(9,E4:E27)</f>
        <v>124</v>
      </c>
      <c r="F31" s="46">
        <f>SUBTOTAL(9,F4:F27)</f>
        <v>302</v>
      </c>
      <c r="G31" s="46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G15" sqref="G15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14" t="s">
        <v>164</v>
      </c>
      <c r="B1" s="14"/>
      <c r="C1" s="14"/>
      <c r="D1" s="14"/>
      <c r="E1" s="14"/>
      <c r="F1" s="14"/>
    </row>
    <row r="3" spans="1:6" x14ac:dyDescent="0.4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4">
      <c r="A4" s="4" t="s">
        <v>169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48">
        <f>C4-E4</f>
        <v>8229700</v>
      </c>
    </row>
    <row r="5" spans="1:6" x14ac:dyDescent="0.4">
      <c r="A5" s="4" t="s">
        <v>170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48">
        <f t="shared" ref="F5:F12" si="1">C5-E5</f>
        <v>10245900</v>
      </c>
    </row>
    <row r="6" spans="1:6" x14ac:dyDescent="0.4">
      <c r="A6" s="4" t="s">
        <v>171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48">
        <f t="shared" si="1"/>
        <v>3561360</v>
      </c>
    </row>
    <row r="7" spans="1:6" x14ac:dyDescent="0.4">
      <c r="A7" s="4" t="s">
        <v>172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48">
        <f t="shared" si="1"/>
        <v>8529750</v>
      </c>
    </row>
    <row r="8" spans="1:6" x14ac:dyDescent="0.4">
      <c r="A8" s="4" t="s">
        <v>173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48">
        <f t="shared" si="1"/>
        <v>7137480</v>
      </c>
    </row>
    <row r="9" spans="1:6" x14ac:dyDescent="0.4">
      <c r="A9" s="4" t="s">
        <v>174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48">
        <f t="shared" si="1"/>
        <v>9171500</v>
      </c>
    </row>
    <row r="10" spans="1:6" x14ac:dyDescent="0.4">
      <c r="A10" s="4" t="s">
        <v>175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48">
        <f t="shared" si="1"/>
        <v>7972040</v>
      </c>
    </row>
    <row r="11" spans="1:6" x14ac:dyDescent="0.4">
      <c r="A11" s="4" t="s">
        <v>176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48">
        <f t="shared" si="1"/>
        <v>6470520</v>
      </c>
    </row>
    <row r="12" spans="1:6" x14ac:dyDescent="0.4">
      <c r="A12" s="4" t="s">
        <v>177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48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abSelected="1" topLeftCell="A6" workbookViewId="0">
      <selection activeCell="G11" sqref="G11"/>
    </sheetView>
  </sheetViews>
  <sheetFormatPr defaultRowHeight="17.399999999999999" x14ac:dyDescent="0.4"/>
  <sheetData>
    <row r="1" spans="1:5" ht="21" x14ac:dyDescent="0.4">
      <c r="A1" s="14" t="s">
        <v>178</v>
      </c>
      <c r="B1" s="14"/>
      <c r="C1" s="14"/>
      <c r="D1" s="14"/>
      <c r="E1" s="14"/>
    </row>
    <row r="3" spans="1:5" x14ac:dyDescent="0.4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4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2026-01-10T02:05:45Z</dcterms:modified>
</cp:coreProperties>
</file>