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ohr09\OneDrive\바탕 화면\01 엑셀\04 실전모의고사\정답확인\"/>
    </mc:Choice>
  </mc:AlternateContent>
  <xr:revisionPtr revIDLastSave="0" documentId="13_ncr:1_{F34CE7FE-0252-4206-BE85-F60F822B276C}" xr6:coauthVersionLast="47" xr6:coauthVersionMax="47" xr10:uidLastSave="{00000000-0000-0000-0000-000000000000}"/>
  <bookViews>
    <workbookView xWindow="11520" yWindow="0" windowWidth="11520" windowHeight="12960" firstSheet="3" activeTab="4" xr2:uid="{687888A0-7169-4D04-8AED-D6529133C41D}"/>
  </bookViews>
  <sheets>
    <sheet name="기본작업-1" sheetId="1" r:id="rId1"/>
    <sheet name="기본작업-2" sheetId="2" r:id="rId2"/>
    <sheet name="계산작업" sheetId="3" r:id="rId3"/>
    <sheet name="4월종합쇼핑몰" sheetId="9" r:id="rId4"/>
    <sheet name="분석작업-1" sheetId="8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'기본작업-1'!$A$3:$F$14</definedName>
    <definedName name="_xlnm.Criteria" localSheetId="0">'기본작업-1'!$A$16:$A$17</definedName>
    <definedName name="_xlnm.Extract" localSheetId="0">'기본작업-1'!$A$19:$F$19</definedName>
  </definedNames>
  <calcPr calcId="191029"/>
  <pivotCaches>
    <pivotCache cacheId="5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3" l="1" a="1"/>
  <c r="H17" i="3" s="1"/>
  <c r="H18" i="3" a="1"/>
  <c r="H18" i="3" s="1"/>
  <c r="H19" i="3" a="1"/>
  <c r="H19" i="3"/>
  <c r="H20" i="3" a="1"/>
  <c r="H20" i="3" s="1"/>
  <c r="H16" i="3" a="1"/>
  <c r="H16" i="3" s="1"/>
  <c r="F3" i="3" a="1"/>
  <c r="F3" i="3" s="1"/>
  <c r="J4" i="3" a="1"/>
  <c r="J4" i="3"/>
  <c r="J5" i="3" a="1"/>
  <c r="J5" i="3"/>
  <c r="J6" i="3" a="1"/>
  <c r="J6" i="3" s="1"/>
  <c r="J7" i="3" a="1"/>
  <c r="J7" i="3"/>
  <c r="J8" i="3" a="1"/>
  <c r="J8" i="3"/>
  <c r="J9" i="3" a="1"/>
  <c r="J9" i="3"/>
  <c r="J10" i="3" a="1"/>
  <c r="J10" i="3"/>
  <c r="J11" i="3" a="1"/>
  <c r="J11" i="3" s="1"/>
  <c r="J3" i="3" a="1"/>
  <c r="J3" i="3" s="1"/>
  <c r="D4" i="3" a="1"/>
  <c r="D4" i="3" s="1"/>
  <c r="D5" i="3" a="1"/>
  <c r="D5" i="3" s="1"/>
  <c r="D6" i="3" a="1"/>
  <c r="D6" i="3" s="1"/>
  <c r="D3" i="3" a="1"/>
  <c r="D3" i="3" s="1"/>
  <c r="B4" i="3" a="1"/>
  <c r="B4" i="3" s="1"/>
  <c r="C4" i="3" a="1"/>
  <c r="C4" i="3"/>
  <c r="B5" i="3" a="1"/>
  <c r="B5" i="3" s="1"/>
  <c r="C5" i="3" a="1"/>
  <c r="C5" i="3" s="1"/>
  <c r="B6" i="3" a="1"/>
  <c r="B6" i="3" s="1"/>
  <c r="C6" i="3" a="1"/>
  <c r="C6" i="3" s="1"/>
  <c r="C3" i="3" a="1"/>
  <c r="C3" i="3" s="1"/>
  <c r="B3" i="3" a="1"/>
  <c r="B3" i="3" s="1"/>
  <c r="G3" i="4"/>
  <c r="D4" i="4"/>
  <c r="D3" i="4"/>
  <c r="A17" i="1"/>
  <c r="E4" i="5"/>
  <c r="E5" i="5"/>
  <c r="E6" i="5"/>
  <c r="E7" i="5"/>
  <c r="E8" i="5"/>
  <c r="D5" i="4"/>
  <c r="D6" i="4"/>
  <c r="D7" i="4"/>
  <c r="D8" i="4"/>
  <c r="H4" i="2"/>
  <c r="I4" i="2"/>
  <c r="H5" i="2"/>
  <c r="I5" i="2"/>
  <c r="H6" i="2"/>
  <c r="I6" i="2"/>
  <c r="H7" i="2"/>
  <c r="I7" i="2"/>
  <c r="H8" i="2"/>
  <c r="I8" i="2"/>
  <c r="H9" i="2"/>
  <c r="I9" i="2"/>
  <c r="H10" i="2"/>
  <c r="I10" i="2"/>
  <c r="H11" i="2"/>
  <c r="I11" i="2"/>
  <c r="H12" i="2"/>
  <c r="I12" i="2"/>
  <c r="H13" i="2"/>
  <c r="I13" i="2"/>
  <c r="H14" i="2"/>
  <c r="I14" i="2"/>
  <c r="H15" i="2"/>
  <c r="I15" i="2"/>
  <c r="H16" i="2"/>
  <c r="I16" i="2"/>
  <c r="H17" i="2"/>
  <c r="I17" i="2"/>
  <c r="H18" i="2"/>
  <c r="I18" i="2"/>
  <c r="H19" i="2"/>
  <c r="I19" i="2"/>
  <c r="H20" i="2"/>
  <c r="I20" i="2"/>
  <c r="K4" i="3" a="1"/>
  <c r="K7" i="3" a="1"/>
  <c r="K9" i="3" a="1"/>
  <c r="K5" i="3" a="1"/>
  <c r="K10" i="3" a="1"/>
  <c r="K6" i="3" a="1"/>
  <c r="K8" i="3" a="1"/>
  <c r="K11" i="3" a="1"/>
  <c r="K3" i="3" a="1"/>
  <c r="K6" i="3" l="1"/>
  <c r="K5" i="3"/>
  <c r="K7" i="3"/>
  <c r="K11" i="3"/>
  <c r="K8" i="3"/>
  <c r="K10" i="3"/>
  <c r="K9" i="3"/>
  <c r="K4" i="3"/>
  <c r="K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278DFCA-8015-4580-9521-AD9069035419}" name="MS Access Database_Query" type="1" refreshedVersion="8" background="1">
    <dbPr connection="DSN=MS Access Database;DBQ=C:\Users\ohr09\OneDrive\바탕 화면\01 엑셀\04 실전모의고사\사이트운영비.accdb;DefaultDir=C:\Users\ohr09\OneDrive\바탕 화면\01 엑셀\04 실전모의고사;DriverId=25;FIL=MS Access;MaxBufferSize=2048;PageTimeout=5;" command="SELECT 사이트비교.개설일, 사이트비교.쇼핑몰, 사이트비교.DB운영비_x000d__x000a_FROM 사이트비교 사이트비교_x000d__x000a_WHERE (사이트비교.DB운영비&gt;=200000)"/>
  </connection>
  <connection id="2" xr16:uid="{107E7091-CA54-43AE-9C0A-12203C8FBA82}" name="MS Access Database_Query1" type="1" refreshedVersion="8" background="1">
    <dbPr connection="DSN=MS Access Database;DBQ=C:\Users\ohr09\OneDrive\바탕 화면\01 엑셀\04 실전모의고사\사이트운영비.accdb;DefaultDir=C:\Users\ohr09\OneDrive\바탕 화면\01 엑셀\04 실전모의고사;DriverId=25;FIL=MS Access;MaxBufferSize=2048;PageTimeout=5;" command="SELECT 사이트비교.개설일, 사이트비교.쇼핑몰, 사이트비교.DB운영비_x000d__x000a_FROM 사이트비교 사이트비교_x000d__x000a_WHERE (사이트비교.DB운영비&gt;=200000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<sst xmlns="http://schemas.openxmlformats.org/spreadsheetml/2006/main" count="311" uniqueCount="193">
  <si>
    <t>게임매장 매출현황</t>
  </si>
  <si>
    <t>게임명</t>
  </si>
  <si>
    <t>대상</t>
  </si>
  <si>
    <t>판매일자</t>
  </si>
  <si>
    <t>수량</t>
  </si>
  <si>
    <t>매출액</t>
  </si>
  <si>
    <t>이익금</t>
  </si>
  <si>
    <t>단풍천국</t>
  </si>
  <si>
    <t>18세</t>
  </si>
  <si>
    <t>당구</t>
  </si>
  <si>
    <t>반지의 왕자</t>
  </si>
  <si>
    <t>16세</t>
  </si>
  <si>
    <t>스타나라</t>
  </si>
  <si>
    <t>17세</t>
  </si>
  <si>
    <t>중간고사 성적표</t>
  </si>
  <si>
    <t>성명</t>
  </si>
  <si>
    <t>성별</t>
  </si>
  <si>
    <t>국어</t>
  </si>
  <si>
    <t>영어</t>
  </si>
  <si>
    <t>수학</t>
  </si>
  <si>
    <t>사회</t>
  </si>
  <si>
    <t>과학</t>
  </si>
  <si>
    <t>총점</t>
  </si>
  <si>
    <t>평균</t>
  </si>
  <si>
    <t>이해자</t>
  </si>
  <si>
    <t>여</t>
  </si>
  <si>
    <t>김용이</t>
  </si>
  <si>
    <t>남</t>
  </si>
  <si>
    <t>한둘이</t>
  </si>
  <si>
    <t>오진아</t>
  </si>
  <si>
    <t>강한율</t>
  </si>
  <si>
    <t>구민호</t>
  </si>
  <si>
    <t>임영숙</t>
  </si>
  <si>
    <t>김찬국</t>
  </si>
  <si>
    <t>최고다</t>
  </si>
  <si>
    <t>신호등</t>
  </si>
  <si>
    <t>고양신</t>
  </si>
  <si>
    <t>우동욱</t>
  </si>
  <si>
    <t>황운기</t>
  </si>
  <si>
    <t>오지영</t>
  </si>
  <si>
    <t>이태원</t>
  </si>
  <si>
    <t>조진영</t>
  </si>
  <si>
    <t>김만도</t>
  </si>
  <si>
    <t>[표1]</t>
  </si>
  <si>
    <t>[표3]</t>
  </si>
  <si>
    <t>연말 상여금 지급 현황</t>
  </si>
  <si>
    <t>단위 : 천원</t>
  </si>
  <si>
    <t>직무</t>
  </si>
  <si>
    <t>6급</t>
  </si>
  <si>
    <t>7급</t>
  </si>
  <si>
    <t>50번째 백분위수</t>
  </si>
  <si>
    <t>사원명</t>
  </si>
  <si>
    <t>직위</t>
  </si>
  <si>
    <t>기본급</t>
  </si>
  <si>
    <t>상여비율</t>
  </si>
  <si>
    <t>지급액</t>
  </si>
  <si>
    <t>간호</t>
  </si>
  <si>
    <t>신소진</t>
  </si>
  <si>
    <t>사원</t>
  </si>
  <si>
    <t>건축</t>
  </si>
  <si>
    <t>이은철</t>
  </si>
  <si>
    <t>차장</t>
  </si>
  <si>
    <t>행정</t>
  </si>
  <si>
    <t>박희천</t>
  </si>
  <si>
    <t>과장</t>
  </si>
  <si>
    <t>환경</t>
  </si>
  <si>
    <t>노수용</t>
  </si>
  <si>
    <t>조명섭</t>
  </si>
  <si>
    <t>대리</t>
  </si>
  <si>
    <t>[표2]</t>
  </si>
  <si>
    <t>인사현황</t>
  </si>
  <si>
    <t>이기수</t>
  </si>
  <si>
    <t>부장</t>
  </si>
  <si>
    <t>직급</t>
  </si>
  <si>
    <t>성   명</t>
  </si>
  <si>
    <t>소        속</t>
  </si>
  <si>
    <t>성적</t>
  </si>
  <si>
    <t>최신호</t>
  </si>
  <si>
    <t>공재룡</t>
  </si>
  <si>
    <t>위생과</t>
  </si>
  <si>
    <t>박건창</t>
  </si>
  <si>
    <t>곽배동</t>
  </si>
  <si>
    <t>교통행정과</t>
  </si>
  <si>
    <t>김재규</t>
  </si>
  <si>
    <t>김유신</t>
  </si>
  <si>
    <t>보건사업과</t>
  </si>
  <si>
    <t>총상여금</t>
  </si>
  <si>
    <t>김이길</t>
  </si>
  <si>
    <t>박경숙</t>
  </si>
  <si>
    <t>박난초</t>
  </si>
  <si>
    <t>박영미</t>
  </si>
  <si>
    <t>사회복지과</t>
  </si>
  <si>
    <t>배승우</t>
  </si>
  <si>
    <t>총무과</t>
  </si>
  <si>
    <t>백수인</t>
  </si>
  <si>
    <t>여종택</t>
  </si>
  <si>
    <t>회계과</t>
  </si>
  <si>
    <t>오장규</t>
  </si>
  <si>
    <t>우병순</t>
  </si>
  <si>
    <t>농림과</t>
  </si>
  <si>
    <t>이덕화</t>
  </si>
  <si>
    <t>징수과</t>
  </si>
  <si>
    <t>이성만</t>
  </si>
  <si>
    <t>이순선</t>
  </si>
  <si>
    <t>민방위과</t>
  </si>
  <si>
    <t>장병철</t>
  </si>
  <si>
    <t>장성태</t>
  </si>
  <si>
    <t>장재근</t>
  </si>
  <si>
    <t>최은경</t>
  </si>
  <si>
    <t>추병선</t>
  </si>
  <si>
    <t>판매량</t>
  </si>
  <si>
    <t>2월</t>
  </si>
  <si>
    <t>3월</t>
  </si>
  <si>
    <t>4월</t>
  </si>
  <si>
    <t>5월</t>
  </si>
  <si>
    <t>6월</t>
  </si>
  <si>
    <t>[표1]</t>
    <phoneticPr fontId="1" type="noConversion"/>
  </si>
  <si>
    <t>[표2]</t>
    <phoneticPr fontId="1" type="noConversion"/>
  </si>
  <si>
    <t>생산기간</t>
    <phoneticPr fontId="9" type="noConversion"/>
  </si>
  <si>
    <t>생산량</t>
    <phoneticPr fontId="9" type="noConversion"/>
  </si>
  <si>
    <t>판매량</t>
    <phoneticPr fontId="9" type="noConversion"/>
  </si>
  <si>
    <t>판매율</t>
    <phoneticPr fontId="9" type="noConversion"/>
  </si>
  <si>
    <t>판매량</t>
    <phoneticPr fontId="10" type="noConversion"/>
  </si>
  <si>
    <t>판매율</t>
    <phoneticPr fontId="10" type="noConversion"/>
  </si>
  <si>
    <t>1월</t>
    <phoneticPr fontId="9" type="noConversion"/>
  </si>
  <si>
    <t>부산지점 판매 현황</t>
  </si>
  <si>
    <t>제품</t>
  </si>
  <si>
    <t>판매단가</t>
  </si>
  <si>
    <t>판매금액</t>
  </si>
  <si>
    <t>컴퓨터</t>
  </si>
  <si>
    <t>냉장고</t>
  </si>
  <si>
    <t>카메라</t>
  </si>
  <si>
    <t>모니터</t>
  </si>
  <si>
    <t>월</t>
    <phoneticPr fontId="1" type="noConversion"/>
  </si>
  <si>
    <t>1월</t>
    <phoneticPr fontId="1" type="noConversion"/>
  </si>
  <si>
    <t>2월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</si>
  <si>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</si>
  <si>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</si>
  <si>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</si>
  <si>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종목명</t>
    <phoneticPr fontId="1" type="noConversion"/>
  </si>
  <si>
    <t>종가</t>
    <phoneticPr fontId="1" type="noConversion"/>
  </si>
  <si>
    <t>전일비</t>
    <phoneticPr fontId="1" type="noConversion"/>
  </si>
  <si>
    <t>등락률(%)</t>
    <phoneticPr fontId="1" type="noConversion"/>
  </si>
  <si>
    <t>시가총액(억원)</t>
    <phoneticPr fontId="1" type="noConversion"/>
  </si>
  <si>
    <t>상장주식수</t>
    <phoneticPr fontId="1" type="noConversion"/>
  </si>
  <si>
    <t>남원물산</t>
    <phoneticPr fontId="1" type="noConversion"/>
  </si>
  <si>
    <t>한국산업</t>
    <phoneticPr fontId="1" type="noConversion"/>
  </si>
  <si>
    <t>종일제강</t>
    <phoneticPr fontId="1" type="noConversion"/>
  </si>
  <si>
    <t>성대상사</t>
    <phoneticPr fontId="1" type="noConversion"/>
  </si>
  <si>
    <t>유명반도체</t>
    <phoneticPr fontId="1" type="noConversion"/>
  </si>
  <si>
    <t>우리제약</t>
    <phoneticPr fontId="1" type="noConversion"/>
  </si>
  <si>
    <t>진흥화학</t>
    <phoneticPr fontId="1" type="noConversion"/>
  </si>
  <si>
    <t>한국제지</t>
    <phoneticPr fontId="1" type="noConversion"/>
  </si>
  <si>
    <t>신한양조</t>
    <phoneticPr fontId="1" type="noConversion"/>
  </si>
  <si>
    <t>서울전자</t>
    <phoneticPr fontId="1" type="noConversion"/>
  </si>
  <si>
    <t>일성증권</t>
    <phoneticPr fontId="1" type="noConversion"/>
  </si>
  <si>
    <t>두성전자</t>
    <phoneticPr fontId="1" type="noConversion"/>
  </si>
  <si>
    <t>불우이웃성금 송금현황</t>
  </si>
  <si>
    <t>송금자</t>
  </si>
  <si>
    <t>계좌</t>
  </si>
  <si>
    <t>금액</t>
  </si>
  <si>
    <t>김천사</t>
  </si>
  <si>
    <t>111-1234-567</t>
  </si>
  <si>
    <t>최하늘</t>
  </si>
  <si>
    <t>222-4567-890</t>
  </si>
  <si>
    <t>최도움</t>
  </si>
  <si>
    <t>333-9876-432</t>
  </si>
  <si>
    <t>박사랑</t>
  </si>
  <si>
    <t>444-1854-325</t>
  </si>
  <si>
    <t>김우상</t>
  </si>
  <si>
    <t>1254-2542-251</t>
  </si>
  <si>
    <t>김원상</t>
  </si>
  <si>
    <t>2452-2451-253</t>
  </si>
  <si>
    <t>길벗은행</t>
    <phoneticPr fontId="1" type="noConversion"/>
  </si>
  <si>
    <t>[표4] 직위별 상여금 차지율</t>
    <phoneticPr fontId="1" type="noConversion"/>
  </si>
  <si>
    <t>조건</t>
    <phoneticPr fontId="1" type="noConversion"/>
  </si>
  <si>
    <t>총합계</t>
  </si>
  <si>
    <t>가전쇼핑몰</t>
  </si>
  <si>
    <t>여행정보몰</t>
  </si>
  <si>
    <t>예술쇼핑몰</t>
  </si>
  <si>
    <t>음악쇼핑몰</t>
  </si>
  <si>
    <t>종합쇼핑몰</t>
  </si>
  <si>
    <t>합계 : DB운영비</t>
  </si>
  <si>
    <t>쇼핑몰</t>
  </si>
  <si>
    <t>개설일</t>
  </si>
  <si>
    <t>2023-04-01 - 2023-04-30</t>
  </si>
  <si>
    <t>2023-05-01 - 2023-05-30</t>
  </si>
  <si>
    <t>2023-05-31 - 2023-06-29</t>
  </si>
  <si>
    <t>2023-06-30 - 2023-07-29</t>
  </si>
  <si>
    <t>**</t>
  </si>
  <si>
    <t>DB운영비</t>
  </si>
  <si>
    <t>상여금 차지율</t>
    <phoneticPr fontId="1" type="noConversion"/>
  </si>
  <si>
    <t>일(개설일)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</si>
</sst>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76" formatCode="mm&quot;월&quot;\ dd&quot;일&quot;"/>
    <numFmt numFmtId="177" formatCode="0.0_);[Red]\(0.0\)"/>
    <numFmt numFmtId="178" formatCode="0.0%"/>
    <numFmt numFmtId="179" formatCode="yy&quot;-&quot;m&quot;-&quot;d"/>
    <numFmt numFmtId="180" formatCode="[Red]0.00&quot;(↑)&quot;;[Blue]0.00&quot;(↓)&quot;;0.00;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1"/>
      <name val="맑은 고딕"/>
      <family val="3"/>
      <charset val="129"/>
    </font>
    <font>
      <sz val="11"/>
      <name val="맑은 고딕"/>
      <family val="3"/>
      <charset val="129"/>
    </font>
    <font>
      <sz val="8"/>
      <name val="돋움체"/>
      <family val="3"/>
      <charset val="129"/>
    </font>
    <font>
      <sz val="8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/>
    <xf numFmtId="9" fontId="6" fillId="0" borderId="0" applyFont="0" applyFill="0" applyBorder="0" applyAlignment="0" applyProtection="0"/>
    <xf numFmtId="41" fontId="6" fillId="0" borderId="0" applyFont="0" applyFill="0" applyBorder="0" applyAlignment="0" applyProtection="0"/>
  </cellStyleXfs>
  <cellXfs count="50">
    <xf numFmtId="0" fontId="0" fillId="0" borderId="0" xfId="0">
      <alignment vertical="center"/>
    </xf>
    <xf numFmtId="0" fontId="4" fillId="0" borderId="0" xfId="0" applyFont="1">
      <alignment vertical="center"/>
    </xf>
    <xf numFmtId="176" fontId="0" fillId="0" borderId="0" xfId="0" applyNumberForma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vertical="center"/>
    </xf>
    <xf numFmtId="41" fontId="0" fillId="0" borderId="1" xfId="1" applyFont="1" applyBorder="1" applyAlignment="1">
      <alignment vertical="center"/>
    </xf>
    <xf numFmtId="1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left" vertical="center"/>
    </xf>
    <xf numFmtId="0" fontId="7" fillId="0" borderId="5" xfId="3" applyFont="1" applyBorder="1" applyAlignment="1">
      <alignment vertical="center"/>
    </xf>
    <xf numFmtId="0" fontId="7" fillId="0" borderId="5" xfId="3" applyFont="1" applyBorder="1" applyAlignment="1">
      <alignment horizontal="center"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8" fillId="0" borderId="1" xfId="3" applyFont="1" applyBorder="1" applyAlignment="1">
      <alignment horizontal="center" vertical="center" wrapText="1"/>
    </xf>
    <xf numFmtId="9" fontId="8" fillId="0" borderId="1" xfId="4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8" fillId="0" borderId="1" xfId="5" applyFont="1" applyBorder="1" applyAlignment="1">
      <alignment vertical="center"/>
    </xf>
    <xf numFmtId="178" fontId="8" fillId="0" borderId="1" xfId="4" applyNumberFormat="1" applyFont="1" applyFill="1" applyBorder="1" applyAlignment="1">
      <alignment horizontal="center" vertical="center"/>
    </xf>
    <xf numFmtId="41" fontId="8" fillId="0" borderId="1" xfId="5" applyFont="1" applyFill="1" applyBorder="1" applyAlignment="1">
      <alignment horizontal="center" vertical="center" wrapText="1"/>
    </xf>
    <xf numFmtId="178" fontId="8" fillId="0" borderId="1" xfId="4" applyNumberFormat="1" applyFont="1" applyBorder="1" applyAlignment="1">
      <alignment horizontal="center" vertical="center"/>
    </xf>
    <xf numFmtId="0" fontId="8" fillId="4" borderId="1" xfId="3" applyFont="1" applyFill="1" applyBorder="1" applyAlignment="1">
      <alignment horizontal="center" vertical="center"/>
    </xf>
    <xf numFmtId="41" fontId="8" fillId="4" borderId="1" xfId="5" applyFont="1" applyFill="1" applyBorder="1" applyAlignment="1">
      <alignment vertical="center"/>
    </xf>
    <xf numFmtId="178" fontId="8" fillId="4" borderId="1" xfId="4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7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1" fontId="14" fillId="0" borderId="1" xfId="1" applyFont="1" applyBorder="1">
      <alignment vertical="center"/>
    </xf>
    <xf numFmtId="3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 applyProtection="1">
      <alignment horizontal="center" vertical="center"/>
      <protection locked="0"/>
    </xf>
    <xf numFmtId="14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80" fontId="0" fillId="0" borderId="1" xfId="0" applyNumberFormat="1" applyBorder="1">
      <alignment vertical="center"/>
    </xf>
    <xf numFmtId="43" fontId="0" fillId="0" borderId="1" xfId="0" applyNumberFormat="1" applyBorder="1">
      <alignment vertical="center"/>
    </xf>
    <xf numFmtId="0" fontId="3" fillId="0" borderId="0" xfId="0" applyFont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6">
    <cellStyle name="백분율" xfId="2" builtinId="5"/>
    <cellStyle name="백분율 2" xfId="4" xr:uid="{D34A8DDD-652D-4B6C-99F9-103595B26F42}"/>
    <cellStyle name="쉼표 [0]" xfId="1" builtinId="6"/>
    <cellStyle name="쉼표 [0] 2" xfId="5" xr:uid="{B7FA6B25-D92E-43BB-A0E5-74A2691F8974}"/>
    <cellStyle name="표준" xfId="0" builtinId="0"/>
    <cellStyle name="표준 2" xfId="3" xr:uid="{DF231A5F-E52D-4662-BC7C-2F1617CDEDB2}"/>
  </cellStyles>
  <dxfs count="2">
    <dxf>
      <numFmt numFmtId="19" formatCode="yyyy/mm/dd"/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'기타작업-1'!$B$1:$D$1</c:f>
          <c:strCache>
            <c:ptCount val="3"/>
            <c:pt idx="0">
              <c:v>부산지점 판매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3C-4CDD-BC7B-44856F57D997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'기타작업-1'!$A$4:$A$8</c:f>
              <c:strCache>
                <c:ptCount val="5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</c:strCache>
            </c:strRef>
          </c:cat>
          <c:val>
            <c:numRef>
              <c:f>'기타작업-1'!$E$4:$E$8</c:f>
              <c:numCache>
                <c:formatCode>_(* #,##0_);_(* \(#,##0\);_(* "-"_);_(@_)</c:formatCode>
                <c:ptCount val="5"/>
                <c:pt idx="0">
                  <c:v>8400</c:v>
                </c:pt>
                <c:pt idx="1">
                  <c:v>18000</c:v>
                </c:pt>
                <c:pt idx="2">
                  <c:v>3200</c:v>
                </c:pt>
                <c:pt idx="3">
                  <c:v>6300</c:v>
                </c:pt>
                <c:pt idx="4">
                  <c:v>1200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36-4BF2-91F4-0116159DE4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10247167"/>
        <c:axId val="1800685343"/>
      </c:barChart>
      <c:lineChart>
        <c:grouping val="standard"/>
        <c:varyColors val="0"/>
        <c:ser>
          <c:idx val="1"/>
          <c:order val="1"/>
          <c:tx>
            <c:v>판매량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'기타작업-1'!$C$4:$C$8</c:f>
              <c:numCache>
                <c:formatCode>General</c:formatCode>
                <c:ptCount val="5"/>
                <c:pt idx="0">
                  <c:v>7</c:v>
                </c:pt>
                <c:pt idx="1">
                  <c:v>12</c:v>
                </c:pt>
                <c:pt idx="2">
                  <c:v>8</c:v>
                </c:pt>
                <c:pt idx="3">
                  <c:v>9</c:v>
                </c:pt>
                <c:pt idx="4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3C-4CDD-BC7B-44856F57D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237920"/>
        <c:axId val="25234080"/>
      </c:lineChart>
      <c:catAx>
        <c:axId val="1510247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00685343"/>
        <c:crosses val="autoZero"/>
        <c:auto val="1"/>
        <c:lblAlgn val="ctr"/>
        <c:lblOffset val="100"/>
        <c:noMultiLvlLbl val="0"/>
      </c:catAx>
      <c:valAx>
        <c:axId val="1800685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10247167"/>
        <c:crosses val="autoZero"/>
        <c:crossBetween val="between"/>
      </c:valAx>
      <c:valAx>
        <c:axId val="25234080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개수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237920"/>
        <c:crosses val="max"/>
        <c:crossBetween val="between"/>
      </c:valAx>
      <c:catAx>
        <c:axId val="25237920"/>
        <c:scaling>
          <c:orientation val="minMax"/>
        </c:scaling>
        <c:delete val="1"/>
        <c:axPos val="b"/>
        <c:majorTickMark val="none"/>
        <c:minorTickMark val="none"/>
        <c:tickLblPos val="nextTo"/>
        <c:crossAx val="252340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228600</xdr:colOff>
      <xdr:row>2</xdr:row>
      <xdr:rowOff>0</xdr:rowOff>
    </xdr:from>
    <xdr:to>
      <xdr:col>12</xdr:col>
      <xdr:colOff>0</xdr:colOff>
      <xdr:row>5</xdr:row>
      <xdr:rowOff>47625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172200" y="482600"/>
          <a:ext cx="1752600" cy="6953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400"/>
            <a:t> </a:t>
          </a:r>
          <a:r>
            <a:rPr lang="ko-KR" altLang="en-US" sz="1300" b="1">
              <a:solidFill>
                <a:schemeClr val="tx1"/>
              </a:solidFill>
            </a:rPr>
            <a:t>전체 학생수 </a:t>
          </a:r>
          <a:r>
            <a:rPr lang="en-US" altLang="ko-KR" sz="1400">
              <a:solidFill>
                <a:schemeClr val="tx1"/>
              </a:solidFill>
            </a:rPr>
            <a:t>: </a:t>
          </a:r>
          <a:r>
            <a:rPr lang="en-US" altLang="ko-KR" sz="1300">
              <a:solidFill>
                <a:schemeClr val="tx1"/>
              </a:solidFill>
            </a:rPr>
            <a:t>17</a:t>
          </a:r>
          <a:r>
            <a:rPr lang="ko-KR" altLang="en-US" sz="1300">
              <a:solidFill>
                <a:schemeClr val="tx1"/>
              </a:solidFill>
            </a:rPr>
            <a:t>명</a:t>
          </a:r>
        </a:p>
        <a:p>
          <a:pPr algn="l"/>
          <a:r>
            <a:rPr lang="ko-KR" altLang="en-US" sz="1100" b="1">
              <a:solidFill>
                <a:schemeClr val="tx1"/>
              </a:solidFill>
            </a:rPr>
            <a:t> </a:t>
          </a:r>
          <a:r>
            <a:rPr lang="ko-KR" altLang="en-US" sz="1300" b="1">
              <a:solidFill>
                <a:schemeClr val="tx1"/>
              </a:solidFill>
            </a:rPr>
            <a:t>전체 평균 </a:t>
          </a:r>
          <a:r>
            <a:rPr lang="en-US" altLang="ko-KR" sz="1400">
              <a:solidFill>
                <a:schemeClr val="tx1"/>
              </a:solidFill>
            </a:rPr>
            <a:t>: </a:t>
          </a:r>
          <a:r>
            <a:rPr lang="en-US" altLang="ko-KR" sz="1300">
              <a:solidFill>
                <a:schemeClr val="tx1"/>
              </a:solidFill>
            </a:rPr>
            <a:t>82</a:t>
          </a:r>
          <a:r>
            <a:rPr lang="ko-KR" altLang="en-US" sz="1300">
              <a:solidFill>
                <a:schemeClr val="tx1"/>
              </a:solidFill>
            </a:rPr>
            <a:t>점</a:t>
          </a:r>
        </a:p>
        <a:p>
          <a:pPr algn="l"/>
          <a:endParaRPr lang="ko-KR" altLang="en-US" sz="1100"/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6</xdr:col>
      <xdr:colOff>0</xdr:colOff>
      <xdr:row>24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68580</xdr:colOff>
          <xdr:row>1</xdr:row>
          <xdr:rowOff>38100</xdr:rowOff>
        </xdr:from>
        <xdr:to>
          <xdr:col>7</xdr:col>
          <xdr:colOff>853440</xdr:colOff>
          <xdr:row>2</xdr:row>
          <xdr:rowOff>175260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7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45720</xdr:colOff>
          <xdr:row>3</xdr:row>
          <xdr:rowOff>68580</xdr:rowOff>
        </xdr:from>
        <xdr:to>
          <xdr:col>7</xdr:col>
          <xdr:colOff>891540</xdr:colOff>
          <xdr:row>4</xdr:row>
          <xdr:rowOff>160020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7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198120</xdr:colOff>
          <xdr:row>1</xdr:row>
          <xdr:rowOff>0</xdr:rowOff>
        </xdr:from>
        <xdr:to>
          <xdr:col>4</xdr:col>
          <xdr:colOff>571500</xdr:colOff>
          <xdr:row>2</xdr:row>
          <xdr:rowOff>91440</xdr:rowOff>
        </xdr:to>
        <xdr:sp macro="" textlink="">
          <xdr:nvSpPr>
            <xdr:cNvPr id="3073" name="cmd송금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8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오혜린" refreshedDate="45616.638280902778" backgroundQuery="1" createdVersion="8" refreshedVersion="8" minRefreshableVersion="3" recordCount="45" xr:uid="{4F66677B-AE40-4CE1-A047-057486749EB6}">
  <cacheSource type="external" connectionId="2"/>
  <cacheFields count="4">
    <cacheField name="개설일" numFmtId="0" sqlType="11">
      <sharedItems containsSemiMixedTypes="0" containsNonDate="0" containsDate="1" containsString="0" minDate="2023-04-30T00:00:00" maxDate="2023-07-08T00:00:00" count="45">
        <d v="2023-04-30T00:00:00"/>
        <d v="2023-05-01T00:00:00"/>
        <d v="2023-05-02T00:00:00"/>
        <d v="2023-05-03T00:00:00"/>
        <d v="2023-05-04T00:00:00"/>
        <d v="2023-05-05T00:00:00"/>
        <d v="2023-05-06T00:00:00"/>
        <d v="2023-05-08T00:00:00"/>
        <d v="2023-05-09T00:00:00"/>
        <d v="2023-05-13T00:00:00"/>
        <d v="2023-05-14T00:00:00"/>
        <d v="2023-05-16T00:00:00"/>
        <d v="2023-05-17T00:00:00"/>
        <d v="2023-05-18T00:00:00"/>
        <d v="2023-05-19T00:00:00"/>
        <d v="2023-05-20T00:00:00"/>
        <d v="2023-05-21T00:00:00"/>
        <d v="2023-05-26T00:00:00"/>
        <d v="2023-05-30T00:00:00"/>
        <d v="2023-05-31T00:00:00"/>
        <d v="2023-06-02T00:00:00"/>
        <d v="2023-06-03T00:00:00"/>
        <d v="2023-06-04T00:00:00"/>
        <d v="2023-06-05T00:00:00"/>
        <d v="2023-06-06T00:00:00"/>
        <d v="2023-06-07T00:00:00"/>
        <d v="2023-06-10T00:00:00"/>
        <d v="2023-06-11T00:00:00"/>
        <d v="2023-06-12T00:00:00"/>
        <d v="2023-06-13T00:00:00"/>
        <d v="2023-06-16T00:00:00"/>
        <d v="2023-06-17T00:00:00"/>
        <d v="2023-06-19T00:00:00"/>
        <d v="2023-06-22T00:00:00"/>
        <d v="2023-06-23T00:00:00"/>
        <d v="2023-06-24T00:00:00"/>
        <d v="2023-06-26T00:00:00"/>
        <d v="2023-06-27T00:00:00"/>
        <d v="2023-06-29T00:00:00"/>
        <d v="2023-07-02T00:00:00"/>
        <d v="2023-07-03T00:00:00"/>
        <d v="2023-07-04T00:00:00"/>
        <d v="2023-07-05T00:00:00"/>
        <d v="2023-07-06T00:00:00"/>
        <d v="2023-07-07T00:00:00"/>
      </sharedItems>
      <fieldGroup par="3"/>
    </cacheField>
    <cacheField name="쇼핑몰" numFmtId="0" sqlType="-9">
      <sharedItems count="5">
        <s v="종합쇼핑몰"/>
        <s v="음악쇼핑몰"/>
        <s v="가전쇼핑몰"/>
        <s v="예술쇼핑몰"/>
        <s v="여행정보몰"/>
      </sharedItems>
    </cacheField>
    <cacheField name="DB운영비" numFmtId="0" sqlType="8">
      <sharedItems containsSemiMixedTypes="0" containsString="0" containsNumber="1" containsInteger="1" minValue="200970" maxValue="737280"/>
    </cacheField>
    <cacheField name="일(개설일)" numFmtId="0" databaseField="0">
      <fieldGroup base="0">
        <rangePr autoStart="0" autoEnd="0" groupBy="days" startDate="2023-04-01T00:00:00" endDate="2023-07-29T00:00:00" groupInterval="30"/>
        <groupItems count="6">
          <s v="&lt;2023-04-01"/>
          <s v="2023-04-01 - 2023-04-30"/>
          <s v="2023-05-01 - 2023-05-30"/>
          <s v="2023-05-31 - 2023-06-29"/>
          <s v="2023-06-30 - 2023-07-29"/>
          <s v="&gt;2023-07-29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">
  <r>
    <x v="0"/>
    <x v="0"/>
    <n v="386000"/>
  </r>
  <r>
    <x v="1"/>
    <x v="1"/>
    <n v="737280"/>
  </r>
  <r>
    <x v="2"/>
    <x v="0"/>
    <n v="332220"/>
  </r>
  <r>
    <x v="3"/>
    <x v="1"/>
    <n v="233970"/>
  </r>
  <r>
    <x v="4"/>
    <x v="0"/>
    <n v="202510"/>
  </r>
  <r>
    <x v="5"/>
    <x v="0"/>
    <n v="449190"/>
  </r>
  <r>
    <x v="6"/>
    <x v="1"/>
    <n v="493810"/>
  </r>
  <r>
    <x v="7"/>
    <x v="0"/>
    <n v="276840"/>
  </r>
  <r>
    <x v="8"/>
    <x v="0"/>
    <n v="286560"/>
  </r>
  <r>
    <x v="9"/>
    <x v="1"/>
    <n v="353800"/>
  </r>
  <r>
    <x v="10"/>
    <x v="0"/>
    <n v="229920"/>
  </r>
  <r>
    <x v="11"/>
    <x v="2"/>
    <n v="558900"/>
  </r>
  <r>
    <x v="12"/>
    <x v="1"/>
    <n v="371450"/>
  </r>
  <r>
    <x v="13"/>
    <x v="2"/>
    <n v="371790"/>
  </r>
  <r>
    <x v="14"/>
    <x v="0"/>
    <n v="393720"/>
  </r>
  <r>
    <x v="15"/>
    <x v="3"/>
    <n v="393380"/>
  </r>
  <r>
    <x v="16"/>
    <x v="3"/>
    <n v="394570"/>
  </r>
  <r>
    <x v="17"/>
    <x v="1"/>
    <n v="265440"/>
  </r>
  <r>
    <x v="18"/>
    <x v="4"/>
    <n v="457160"/>
  </r>
  <r>
    <x v="19"/>
    <x v="2"/>
    <n v="502090"/>
  </r>
  <r>
    <x v="20"/>
    <x v="0"/>
    <n v="414360"/>
  </r>
  <r>
    <x v="21"/>
    <x v="0"/>
    <n v="404000"/>
  </r>
  <r>
    <x v="22"/>
    <x v="2"/>
    <n v="348000"/>
  </r>
  <r>
    <x v="23"/>
    <x v="3"/>
    <n v="323400"/>
  </r>
  <r>
    <x v="24"/>
    <x v="3"/>
    <n v="272960"/>
  </r>
  <r>
    <x v="25"/>
    <x v="0"/>
    <n v="531300"/>
  </r>
  <r>
    <x v="26"/>
    <x v="3"/>
    <n v="265800"/>
  </r>
  <r>
    <x v="27"/>
    <x v="1"/>
    <n v="338390"/>
  </r>
  <r>
    <x v="28"/>
    <x v="4"/>
    <n v="417120"/>
  </r>
  <r>
    <x v="29"/>
    <x v="2"/>
    <n v="308180"/>
  </r>
  <r>
    <x v="30"/>
    <x v="4"/>
    <n v="387600"/>
  </r>
  <r>
    <x v="31"/>
    <x v="2"/>
    <n v="265800"/>
  </r>
  <r>
    <x v="32"/>
    <x v="1"/>
    <n v="330400"/>
  </r>
  <r>
    <x v="33"/>
    <x v="3"/>
    <n v="200970"/>
  </r>
  <r>
    <x v="34"/>
    <x v="0"/>
    <n v="330840"/>
  </r>
  <r>
    <x v="35"/>
    <x v="1"/>
    <n v="208890"/>
  </r>
  <r>
    <x v="36"/>
    <x v="4"/>
    <n v="534960"/>
  </r>
  <r>
    <x v="37"/>
    <x v="1"/>
    <n v="400690"/>
  </r>
  <r>
    <x v="38"/>
    <x v="1"/>
    <n v="207450"/>
  </r>
  <r>
    <x v="39"/>
    <x v="3"/>
    <n v="322740"/>
  </r>
  <r>
    <x v="40"/>
    <x v="3"/>
    <n v="410400"/>
  </r>
  <r>
    <x v="41"/>
    <x v="1"/>
    <n v="313760"/>
  </r>
  <r>
    <x v="42"/>
    <x v="1"/>
    <n v="261380"/>
  </r>
  <r>
    <x v="43"/>
    <x v="3"/>
    <n v="323840"/>
  </r>
  <r>
    <x v="44"/>
    <x v="0"/>
    <n v="43868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DD0C403-A0C5-4DE9-8B12-6A94A31F94DD}" name="피벗 테이블1" cacheId="5" applyNumberFormats="0" applyBorderFormats="0" applyFontFormats="0" applyPatternFormats="0" applyAlignmentFormats="0" applyWidthHeightFormats="1" dataCaption="값" missingCaption="**" updatedVersion="8" minRefreshableVersion="3" useAutoFormatting="1" itemPrintTitles="1" mergeItem="1" createdVersion="8" indent="0" compact="0" outline="1" outlineData="1" compactData="0" multipleFieldFilters="0" fieldListSortAscending="1">
  <location ref="A3:G9" firstHeaderRow="1" firstDataRow="2" firstDataCol="1"/>
  <pivotFields count="4">
    <pivotField compact="0" showAll="0">
      <items count="4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t="default"/>
      </items>
    </pivotField>
    <pivotField axis="axisCol" compact="0" showAll="0">
      <items count="6">
        <item x="2"/>
        <item x="4"/>
        <item x="3"/>
        <item x="1"/>
        <item x="0"/>
        <item t="default"/>
      </items>
    </pivotField>
    <pivotField dataField="1" compact="0" showAll="0"/>
    <pivotField axis="axisRow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1">
    <field x="3"/>
  </rowFields>
  <rowItems count="5">
    <i>
      <x v="1"/>
    </i>
    <i>
      <x v="2"/>
    </i>
    <i>
      <x v="3"/>
    </i>
    <i>
      <x v="4"/>
    </i>
    <i t="grand">
      <x/>
    </i>
  </rowItems>
  <colFields count="1">
    <field x="1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합계 : DB운영비" fld="2" baseField="3" baseItem="1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AB2423D-9F8C-4686-92EA-48FD6F1D3088}" name="표1" displayName="표1" ref="A1:C2" totalsRowShown="0">
  <autoFilter ref="A1:C2" xr:uid="{4AB2423D-9F8C-4686-92EA-48FD6F1D3088}"/>
  <tableColumns count="3">
    <tableColumn id="1" xr3:uid="{BB2E41C5-AA7D-4D79-9045-F2550B093389}" name="개설일" dataDxfId="0"/>
    <tableColumn id="2" xr3:uid="{BF284B60-796D-4DE6-855F-3CFB26EB073E}" name="쇼핑몰"/>
    <tableColumn id="3" xr3:uid="{5A85CB48-BBE6-417F-A0FF-CDCCDC289EEF}" name="DB운영비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24"/>
  <sheetViews>
    <sheetView topLeftCell="A9" workbookViewId="0">
      <selection activeCell="H12" sqref="H12"/>
    </sheetView>
  </sheetViews>
  <sheetFormatPr defaultRowHeight="17.399999999999999"/>
  <cols>
    <col min="1" max="1" width="11.59765625" bestFit="1" customWidth="1"/>
    <col min="3" max="3" width="11.59765625" customWidth="1"/>
    <col min="4" max="4" width="6.19921875" customWidth="1"/>
  </cols>
  <sheetData>
    <row r="1" spans="1:6" ht="21">
      <c r="A1" s="44" t="s">
        <v>0</v>
      </c>
      <c r="B1" s="44"/>
      <c r="C1" s="44"/>
      <c r="D1" s="44"/>
      <c r="E1" s="44"/>
      <c r="F1" s="44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t="s">
        <v>7</v>
      </c>
      <c r="B4" t="s">
        <v>8</v>
      </c>
      <c r="C4" s="2">
        <v>45152</v>
      </c>
      <c r="D4">
        <v>12</v>
      </c>
      <c r="E4">
        <v>162960</v>
      </c>
      <c r="F4">
        <v>12000</v>
      </c>
    </row>
    <row r="5" spans="1:6">
      <c r="A5" t="s">
        <v>9</v>
      </c>
      <c r="B5" t="s">
        <v>8</v>
      </c>
      <c r="C5" s="2">
        <v>45023</v>
      </c>
      <c r="D5">
        <v>11</v>
      </c>
      <c r="E5">
        <v>124058</v>
      </c>
      <c r="F5">
        <v>8000</v>
      </c>
    </row>
    <row r="6" spans="1:6">
      <c r="A6" t="s">
        <v>9</v>
      </c>
      <c r="B6" t="s">
        <v>8</v>
      </c>
      <c r="C6" s="2">
        <v>44935</v>
      </c>
      <c r="D6">
        <v>15</v>
      </c>
      <c r="E6">
        <v>169170</v>
      </c>
      <c r="F6">
        <v>56000</v>
      </c>
    </row>
    <row r="7" spans="1:6">
      <c r="A7" t="s">
        <v>10</v>
      </c>
      <c r="B7" t="s">
        <v>11</v>
      </c>
      <c r="C7" s="2">
        <v>45115</v>
      </c>
      <c r="D7">
        <v>10</v>
      </c>
      <c r="E7">
        <v>85000</v>
      </c>
      <c r="F7">
        <v>11700</v>
      </c>
    </row>
    <row r="8" spans="1:6">
      <c r="A8" t="s">
        <v>10</v>
      </c>
      <c r="B8" t="s">
        <v>11</v>
      </c>
      <c r="C8" s="2">
        <v>45086</v>
      </c>
      <c r="D8">
        <v>21</v>
      </c>
      <c r="E8">
        <v>178500</v>
      </c>
      <c r="F8">
        <v>27300</v>
      </c>
    </row>
    <row r="9" spans="1:6">
      <c r="A9" t="s">
        <v>10</v>
      </c>
      <c r="B9" t="s">
        <v>11</v>
      </c>
      <c r="C9" s="2">
        <v>45054</v>
      </c>
      <c r="D9">
        <v>25</v>
      </c>
      <c r="E9">
        <v>593000</v>
      </c>
      <c r="F9">
        <v>85700</v>
      </c>
    </row>
    <row r="10" spans="1:6">
      <c r="A10" t="s">
        <v>10</v>
      </c>
      <c r="B10" t="s">
        <v>11</v>
      </c>
      <c r="C10" s="2">
        <v>45021</v>
      </c>
      <c r="D10">
        <v>22</v>
      </c>
      <c r="E10">
        <v>187000</v>
      </c>
      <c r="F10">
        <v>39000</v>
      </c>
    </row>
    <row r="11" spans="1:6">
      <c r="A11" t="s">
        <v>10</v>
      </c>
      <c r="B11" t="s">
        <v>11</v>
      </c>
      <c r="C11" s="2">
        <v>44990</v>
      </c>
      <c r="D11">
        <v>11</v>
      </c>
      <c r="E11">
        <v>93500</v>
      </c>
      <c r="F11">
        <v>39000</v>
      </c>
    </row>
    <row r="12" spans="1:6">
      <c r="A12" t="s">
        <v>12</v>
      </c>
      <c r="B12" t="s">
        <v>13</v>
      </c>
      <c r="C12" s="2">
        <v>44989</v>
      </c>
      <c r="D12">
        <v>15</v>
      </c>
      <c r="E12">
        <v>243250</v>
      </c>
      <c r="F12">
        <v>75000</v>
      </c>
    </row>
    <row r="13" spans="1:6">
      <c r="A13" t="s">
        <v>12</v>
      </c>
      <c r="B13" t="s">
        <v>13</v>
      </c>
      <c r="C13" s="2">
        <v>44962</v>
      </c>
      <c r="D13">
        <v>20</v>
      </c>
      <c r="E13">
        <v>208500</v>
      </c>
      <c r="F13">
        <v>75000</v>
      </c>
    </row>
    <row r="14" spans="1:6">
      <c r="A14" t="s">
        <v>12</v>
      </c>
      <c r="B14" t="s">
        <v>11</v>
      </c>
      <c r="C14" s="2">
        <v>44928</v>
      </c>
      <c r="D14">
        <v>19</v>
      </c>
      <c r="E14">
        <v>660250</v>
      </c>
      <c r="F14">
        <v>19500</v>
      </c>
    </row>
    <row r="16" spans="1:6">
      <c r="A16" t="s">
        <v>175</v>
      </c>
    </row>
    <row r="17" spans="1:6">
      <c r="A17" t="b">
        <f>AND(LEFT(B4,2)&lt;="17",D4&gt;=AVERAGE($D$4:$D$14))</f>
        <v>0</v>
      </c>
    </row>
    <row r="19" spans="1:6">
      <c r="A19" s="1" t="s">
        <v>1</v>
      </c>
      <c r="B19" s="1" t="s">
        <v>2</v>
      </c>
      <c r="C19" s="1" t="s">
        <v>3</v>
      </c>
      <c r="D19" s="1" t="s">
        <v>4</v>
      </c>
      <c r="E19" s="1" t="s">
        <v>5</v>
      </c>
      <c r="F19" s="1" t="s">
        <v>6</v>
      </c>
    </row>
    <row r="20" spans="1:6">
      <c r="A20" t="s">
        <v>10</v>
      </c>
      <c r="B20" t="s">
        <v>11</v>
      </c>
      <c r="C20" s="2">
        <v>45086</v>
      </c>
      <c r="D20">
        <v>21</v>
      </c>
      <c r="E20">
        <v>178500</v>
      </c>
      <c r="F20">
        <v>27300</v>
      </c>
    </row>
    <row r="21" spans="1:6">
      <c r="A21" t="s">
        <v>10</v>
      </c>
      <c r="B21" t="s">
        <v>11</v>
      </c>
      <c r="C21" s="2">
        <v>45054</v>
      </c>
      <c r="D21">
        <v>25</v>
      </c>
      <c r="E21">
        <v>593000</v>
      </c>
      <c r="F21">
        <v>85700</v>
      </c>
    </row>
    <row r="22" spans="1:6">
      <c r="A22" t="s">
        <v>10</v>
      </c>
      <c r="B22" t="s">
        <v>11</v>
      </c>
      <c r="C22" s="2">
        <v>45021</v>
      </c>
      <c r="D22">
        <v>22</v>
      </c>
      <c r="E22">
        <v>187000</v>
      </c>
      <c r="F22">
        <v>39000</v>
      </c>
    </row>
    <row r="23" spans="1:6">
      <c r="A23" t="s">
        <v>12</v>
      </c>
      <c r="B23" t="s">
        <v>13</v>
      </c>
      <c r="C23" s="2">
        <v>44962</v>
      </c>
      <c r="D23">
        <v>20</v>
      </c>
      <c r="E23">
        <v>208500</v>
      </c>
      <c r="F23">
        <v>75000</v>
      </c>
    </row>
    <row r="24" spans="1:6">
      <c r="A24" t="s">
        <v>12</v>
      </c>
      <c r="B24" t="s">
        <v>11</v>
      </c>
      <c r="C24" s="2">
        <v>44928</v>
      </c>
      <c r="D24">
        <v>19</v>
      </c>
      <c r="E24">
        <v>660250</v>
      </c>
      <c r="F24">
        <v>19500</v>
      </c>
    </row>
  </sheetData>
  <mergeCells count="1">
    <mergeCell ref="A1:F1"/>
  </mergeCells>
  <phoneticPr fontId="1" type="noConversion"/>
  <conditionalFormatting sqref="A4:F14">
    <cfRule type="expression" dxfId="1" priority="1">
      <formula>OR(MAX($E$4:$E$14)=$E4,MAX($F$4:$F$14)=$F4)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I20"/>
  <sheetViews>
    <sheetView view="pageLayout" zoomScaleNormal="100" workbookViewId="0">
      <selection activeCell="H6" sqref="H6"/>
    </sheetView>
  </sheetViews>
  <sheetFormatPr defaultRowHeight="17.399999999999999"/>
  <sheetData>
    <row r="1" spans="1:9" ht="21">
      <c r="A1" s="44" t="s">
        <v>14</v>
      </c>
      <c r="B1" s="44"/>
      <c r="C1" s="44"/>
      <c r="D1" s="44"/>
      <c r="E1" s="44"/>
      <c r="F1" s="44"/>
      <c r="G1" s="44"/>
      <c r="H1" s="44"/>
      <c r="I1" s="44"/>
    </row>
    <row r="3" spans="1:9">
      <c r="A3" s="3" t="s">
        <v>15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3" t="s">
        <v>21</v>
      </c>
      <c r="H3" s="3" t="s">
        <v>22</v>
      </c>
      <c r="I3" s="3" t="s">
        <v>23</v>
      </c>
    </row>
    <row r="4" spans="1:9">
      <c r="A4" s="4" t="s">
        <v>24</v>
      </c>
      <c r="B4" s="4" t="s">
        <v>25</v>
      </c>
      <c r="C4" s="37">
        <v>80</v>
      </c>
      <c r="D4" s="37">
        <v>78</v>
      </c>
      <c r="E4" s="37">
        <v>82</v>
      </c>
      <c r="F4" s="37">
        <v>90</v>
      </c>
      <c r="G4" s="37">
        <v>81</v>
      </c>
      <c r="H4" s="4">
        <f t="shared" ref="H4:H20" si="0">SUM(C4:G4)</f>
        <v>411</v>
      </c>
      <c r="I4" s="5">
        <f t="shared" ref="I4:I20" si="1">AVERAGE(C4:G4)</f>
        <v>82.2</v>
      </c>
    </row>
    <row r="5" spans="1:9">
      <c r="A5" s="4" t="s">
        <v>26</v>
      </c>
      <c r="B5" s="4" t="s">
        <v>27</v>
      </c>
      <c r="C5" s="37">
        <v>64</v>
      </c>
      <c r="D5" s="37">
        <v>67</v>
      </c>
      <c r="E5" s="37">
        <v>67</v>
      </c>
      <c r="F5" s="37">
        <v>81</v>
      </c>
      <c r="G5" s="37">
        <v>55</v>
      </c>
      <c r="H5" s="4">
        <f t="shared" si="0"/>
        <v>334</v>
      </c>
      <c r="I5" s="5">
        <f t="shared" si="1"/>
        <v>66.8</v>
      </c>
    </row>
    <row r="6" spans="1:9">
      <c r="A6" s="4" t="s">
        <v>28</v>
      </c>
      <c r="B6" s="4" t="s">
        <v>25</v>
      </c>
      <c r="C6" s="37">
        <v>92</v>
      </c>
      <c r="D6" s="37">
        <v>90</v>
      </c>
      <c r="E6" s="37">
        <v>94</v>
      </c>
      <c r="F6" s="37">
        <v>93</v>
      </c>
      <c r="G6" s="37">
        <v>95</v>
      </c>
      <c r="H6" s="4">
        <f t="shared" si="0"/>
        <v>464</v>
      </c>
      <c r="I6" s="5">
        <f t="shared" si="1"/>
        <v>92.8</v>
      </c>
    </row>
    <row r="7" spans="1:9">
      <c r="A7" s="4" t="s">
        <v>29</v>
      </c>
      <c r="B7" s="4" t="s">
        <v>25</v>
      </c>
      <c r="C7" s="37">
        <v>86</v>
      </c>
      <c r="D7" s="37">
        <v>84</v>
      </c>
      <c r="E7" s="37">
        <v>85</v>
      </c>
      <c r="F7" s="37">
        <v>91</v>
      </c>
      <c r="G7" s="37">
        <v>87</v>
      </c>
      <c r="H7" s="4">
        <f t="shared" si="0"/>
        <v>433</v>
      </c>
      <c r="I7" s="5">
        <f t="shared" si="1"/>
        <v>86.6</v>
      </c>
    </row>
    <row r="8" spans="1:9">
      <c r="A8" s="4" t="s">
        <v>30</v>
      </c>
      <c r="B8" s="4" t="s">
        <v>27</v>
      </c>
      <c r="C8" s="37">
        <v>81</v>
      </c>
      <c r="D8" s="37">
        <v>84</v>
      </c>
      <c r="E8" s="37">
        <v>78</v>
      </c>
      <c r="F8" s="37">
        <v>81</v>
      </c>
      <c r="G8" s="37">
        <v>90</v>
      </c>
      <c r="H8" s="4">
        <f t="shared" si="0"/>
        <v>414</v>
      </c>
      <c r="I8" s="5">
        <f t="shared" si="1"/>
        <v>82.8</v>
      </c>
    </row>
    <row r="9" spans="1:9">
      <c r="A9" s="4" t="s">
        <v>31</v>
      </c>
      <c r="B9" s="4" t="s">
        <v>27</v>
      </c>
      <c r="C9" s="37">
        <v>77</v>
      </c>
      <c r="D9" s="37">
        <v>80</v>
      </c>
      <c r="E9" s="37">
        <v>81</v>
      </c>
      <c r="F9" s="37">
        <v>83</v>
      </c>
      <c r="G9" s="37">
        <v>84</v>
      </c>
      <c r="H9" s="4">
        <f t="shared" si="0"/>
        <v>405</v>
      </c>
      <c r="I9" s="5">
        <f t="shared" si="1"/>
        <v>81</v>
      </c>
    </row>
    <row r="10" spans="1:9">
      <c r="A10" s="4" t="s">
        <v>32</v>
      </c>
      <c r="B10" s="4" t="s">
        <v>25</v>
      </c>
      <c r="C10" s="37">
        <v>95</v>
      </c>
      <c r="D10" s="37">
        <v>93</v>
      </c>
      <c r="E10" s="37">
        <v>95</v>
      </c>
      <c r="F10" s="37">
        <v>96</v>
      </c>
      <c r="G10" s="37">
        <v>97</v>
      </c>
      <c r="H10" s="4">
        <f t="shared" si="0"/>
        <v>476</v>
      </c>
      <c r="I10" s="5">
        <f t="shared" si="1"/>
        <v>95.2</v>
      </c>
    </row>
    <row r="11" spans="1:9">
      <c r="A11" s="4" t="s">
        <v>33</v>
      </c>
      <c r="B11" s="4" t="s">
        <v>27</v>
      </c>
      <c r="C11" s="37">
        <v>93</v>
      </c>
      <c r="D11" s="37">
        <v>91</v>
      </c>
      <c r="E11" s="37">
        <v>92</v>
      </c>
      <c r="F11" s="37">
        <v>94</v>
      </c>
      <c r="G11" s="37">
        <v>95</v>
      </c>
      <c r="H11" s="4">
        <f t="shared" si="0"/>
        <v>465</v>
      </c>
      <c r="I11" s="5">
        <f t="shared" si="1"/>
        <v>93</v>
      </c>
    </row>
    <row r="12" spans="1:9">
      <c r="A12" s="4" t="s">
        <v>34</v>
      </c>
      <c r="B12" s="4" t="s">
        <v>25</v>
      </c>
      <c r="C12" s="37">
        <v>61</v>
      </c>
      <c r="D12" s="37">
        <v>64</v>
      </c>
      <c r="E12" s="37">
        <v>61</v>
      </c>
      <c r="F12" s="37">
        <v>64</v>
      </c>
      <c r="G12" s="37">
        <v>63</v>
      </c>
      <c r="H12" s="4">
        <f t="shared" si="0"/>
        <v>313</v>
      </c>
      <c r="I12" s="5">
        <f t="shared" si="1"/>
        <v>62.6</v>
      </c>
    </row>
    <row r="13" spans="1:9">
      <c r="A13" s="4" t="s">
        <v>35</v>
      </c>
      <c r="B13" s="4" t="s">
        <v>27</v>
      </c>
      <c r="C13" s="37">
        <v>57</v>
      </c>
      <c r="D13" s="37">
        <v>60</v>
      </c>
      <c r="E13" s="37">
        <v>80</v>
      </c>
      <c r="F13" s="37">
        <v>64</v>
      </c>
      <c r="G13" s="37">
        <v>62</v>
      </c>
      <c r="H13" s="4">
        <f t="shared" si="0"/>
        <v>323</v>
      </c>
      <c r="I13" s="5">
        <f t="shared" si="1"/>
        <v>64.599999999999994</v>
      </c>
    </row>
    <row r="14" spans="1:9">
      <c r="A14" s="4" t="s">
        <v>36</v>
      </c>
      <c r="B14" s="4" t="s">
        <v>25</v>
      </c>
      <c r="C14" s="37">
        <v>94</v>
      </c>
      <c r="D14" s="37">
        <v>92</v>
      </c>
      <c r="E14" s="37">
        <v>94</v>
      </c>
      <c r="F14" s="37">
        <v>95</v>
      </c>
      <c r="G14" s="37">
        <v>97</v>
      </c>
      <c r="H14" s="4">
        <f t="shared" si="0"/>
        <v>472</v>
      </c>
      <c r="I14" s="5">
        <f t="shared" si="1"/>
        <v>94.4</v>
      </c>
    </row>
    <row r="15" spans="1:9">
      <c r="A15" s="4" t="s">
        <v>37</v>
      </c>
      <c r="B15" s="4" t="s">
        <v>27</v>
      </c>
      <c r="C15" s="37">
        <v>83</v>
      </c>
      <c r="D15" s="37">
        <v>86</v>
      </c>
      <c r="E15" s="37">
        <v>86</v>
      </c>
      <c r="F15" s="37">
        <v>85</v>
      </c>
      <c r="G15" s="37">
        <v>81</v>
      </c>
      <c r="H15" s="4">
        <f t="shared" si="0"/>
        <v>421</v>
      </c>
      <c r="I15" s="5">
        <f t="shared" si="1"/>
        <v>84.2</v>
      </c>
    </row>
    <row r="16" spans="1:9">
      <c r="A16" s="4" t="s">
        <v>38</v>
      </c>
      <c r="B16" s="4" t="s">
        <v>27</v>
      </c>
      <c r="C16" s="37">
        <v>75</v>
      </c>
      <c r="D16" s="37">
        <v>78</v>
      </c>
      <c r="E16" s="37">
        <v>76</v>
      </c>
      <c r="F16" s="37">
        <v>81</v>
      </c>
      <c r="G16" s="37">
        <v>75</v>
      </c>
      <c r="H16" s="4">
        <f t="shared" si="0"/>
        <v>385</v>
      </c>
      <c r="I16" s="5">
        <f t="shared" si="1"/>
        <v>77</v>
      </c>
    </row>
    <row r="17" spans="1:9">
      <c r="A17" s="4" t="s">
        <v>39</v>
      </c>
      <c r="B17" s="4" t="s">
        <v>25</v>
      </c>
      <c r="C17" s="37">
        <v>88</v>
      </c>
      <c r="D17" s="37">
        <v>86</v>
      </c>
      <c r="E17" s="37">
        <v>88</v>
      </c>
      <c r="F17" s="37">
        <v>90</v>
      </c>
      <c r="G17" s="37">
        <v>77</v>
      </c>
      <c r="H17" s="4">
        <f t="shared" si="0"/>
        <v>429</v>
      </c>
      <c r="I17" s="5">
        <f t="shared" si="1"/>
        <v>85.8</v>
      </c>
    </row>
    <row r="18" spans="1:9">
      <c r="A18" s="4" t="s">
        <v>40</v>
      </c>
      <c r="B18" s="4" t="s">
        <v>27</v>
      </c>
      <c r="C18" s="37">
        <v>99</v>
      </c>
      <c r="D18" s="37">
        <v>97</v>
      </c>
      <c r="E18" s="37">
        <v>98</v>
      </c>
      <c r="F18" s="37">
        <v>97</v>
      </c>
      <c r="G18" s="37">
        <v>99</v>
      </c>
      <c r="H18" s="4">
        <f t="shared" si="0"/>
        <v>490</v>
      </c>
      <c r="I18" s="5">
        <f t="shared" si="1"/>
        <v>98</v>
      </c>
    </row>
    <row r="19" spans="1:9">
      <c r="A19" s="4" t="s">
        <v>41</v>
      </c>
      <c r="B19" s="4" t="s">
        <v>25</v>
      </c>
      <c r="C19" s="37">
        <v>72</v>
      </c>
      <c r="D19" s="37">
        <v>75</v>
      </c>
      <c r="E19" s="37">
        <v>72</v>
      </c>
      <c r="F19" s="37">
        <v>81</v>
      </c>
      <c r="G19" s="37">
        <v>74</v>
      </c>
      <c r="H19" s="4">
        <f t="shared" si="0"/>
        <v>374</v>
      </c>
      <c r="I19" s="5">
        <f t="shared" si="1"/>
        <v>74.8</v>
      </c>
    </row>
    <row r="20" spans="1:9">
      <c r="A20" s="4" t="s">
        <v>42</v>
      </c>
      <c r="B20" s="4" t="s">
        <v>27</v>
      </c>
      <c r="C20" s="37">
        <v>69</v>
      </c>
      <c r="D20" s="37">
        <v>72</v>
      </c>
      <c r="E20" s="37">
        <v>80</v>
      </c>
      <c r="F20" s="37">
        <v>77</v>
      </c>
      <c r="G20" s="37">
        <v>65</v>
      </c>
      <c r="H20" s="4">
        <f t="shared" si="0"/>
        <v>363</v>
      </c>
      <c r="I20" s="5">
        <f t="shared" si="1"/>
        <v>72.599999999999994</v>
      </c>
    </row>
  </sheetData>
  <sheetProtection sheet="1" objects="1" scenarios="1" insertColumns="0" insertRows="0"/>
  <mergeCells count="1">
    <mergeCell ref="A1:I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&amp;R&amp;P쪽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A1:K29"/>
  <sheetViews>
    <sheetView topLeftCell="B1" workbookViewId="0">
      <selection activeCell="H18" sqref="H18"/>
    </sheetView>
  </sheetViews>
  <sheetFormatPr defaultRowHeight="17.399999999999999"/>
  <cols>
    <col min="4" max="4" width="16" bestFit="1" customWidth="1"/>
    <col min="8" max="8" width="15.8984375" customWidth="1"/>
  </cols>
  <sheetData>
    <row r="1" spans="1:11">
      <c r="A1" t="s">
        <v>43</v>
      </c>
      <c r="G1" t="s">
        <v>44</v>
      </c>
      <c r="H1" s="1" t="s">
        <v>45</v>
      </c>
      <c r="K1" t="s">
        <v>46</v>
      </c>
    </row>
    <row r="2" spans="1:11">
      <c r="A2" s="6" t="s">
        <v>47</v>
      </c>
      <c r="B2" s="7" t="s">
        <v>48</v>
      </c>
      <c r="C2" s="7" t="s">
        <v>49</v>
      </c>
      <c r="D2" s="7" t="s">
        <v>50</v>
      </c>
      <c r="E2" s="4"/>
      <c r="G2" s="6" t="s">
        <v>51</v>
      </c>
      <c r="H2" s="6" t="s">
        <v>52</v>
      </c>
      <c r="I2" s="6" t="s">
        <v>53</v>
      </c>
      <c r="J2" s="7" t="s">
        <v>54</v>
      </c>
      <c r="K2" s="7" t="s">
        <v>55</v>
      </c>
    </row>
    <row r="3" spans="1:11">
      <c r="A3" s="6" t="s">
        <v>56</v>
      </c>
      <c r="B3" s="6" t="str">
        <f t="array" ref="B3">SUM(($A$10:$A$29=$A3)*($B$10:$B$29=B$2))&amp;"명"</f>
        <v>1명</v>
      </c>
      <c r="C3" s="6" t="str">
        <f t="array" ref="C3">SUM(($A$10:$A$29=$A3)*($B$10:$B$29=C$2))&amp;"명"</f>
        <v>3명</v>
      </c>
      <c r="D3" s="8">
        <f t="array" ref="D3">_xlfn.PERCENTILE.INC(IF($A$10:$A$29=A3,$E$10:$E$29),0.5)</f>
        <v>87.5</v>
      </c>
      <c r="E3" s="4"/>
      <c r="F3" s="39" cm="1">
        <f t="array" ref="F3:F11">I3:I11*J3:J11</f>
        <v>30</v>
      </c>
      <c r="G3" s="6" t="s">
        <v>57</v>
      </c>
      <c r="H3" s="6" t="s">
        <v>58</v>
      </c>
      <c r="I3" s="9">
        <v>1000</v>
      </c>
      <c r="J3" s="10" cm="1">
        <f t="array" ref="J3">_xlfn.IFS(H3="부장",10%,H3="과장",8%,H3="차장",6%,H3="대리",5%,H3="사원",3%)</f>
        <v>0.03</v>
      </c>
      <c r="K3" s="11" cm="1">
        <f t="array" ref="K3">fn지급액(I3,J3)</f>
        <v>1030</v>
      </c>
    </row>
    <row r="4" spans="1:11">
      <c r="A4" s="6" t="s">
        <v>59</v>
      </c>
      <c r="B4" s="6" t="str">
        <f t="array" ref="B4">SUM(($A$10:$A$29=$A4)*($B$10:$B$29=B$2))&amp;"명"</f>
        <v>2명</v>
      </c>
      <c r="C4" s="6" t="str">
        <f t="array" ref="C4">SUM(($A$10:$A$29=$A4)*($B$10:$B$29=C$2))&amp;"명"</f>
        <v>4명</v>
      </c>
      <c r="D4" s="8">
        <f t="array" ref="D4">_xlfn.PERCENTILE.INC(IF($A$10:$A$29=A4,$E$10:$E$29),0.5)</f>
        <v>86.5</v>
      </c>
      <c r="E4" s="4"/>
      <c r="F4">
        <v>90</v>
      </c>
      <c r="G4" s="6" t="s">
        <v>60</v>
      </c>
      <c r="H4" s="6" t="s">
        <v>61</v>
      </c>
      <c r="I4" s="9">
        <v>1500</v>
      </c>
      <c r="J4" s="10" cm="1">
        <f t="array" ref="J4">_xlfn.IFS(H4="부장",10%,H4="과장",8%,H4="차장",6%,H4="대리",5%,H4="사원",3%)</f>
        <v>0.06</v>
      </c>
      <c r="K4" s="11" cm="1">
        <f t="array" ref="K4">fn지급액(I4,J4)</f>
        <v>1590</v>
      </c>
    </row>
    <row r="5" spans="1:11">
      <c r="A5" s="6" t="s">
        <v>62</v>
      </c>
      <c r="B5" s="6" t="str">
        <f t="array" ref="B5">SUM(($A$10:$A$29=$A5)*($B$10:$B$29=B$2))&amp;"명"</f>
        <v>4명</v>
      </c>
      <c r="C5" s="6" t="str">
        <f t="array" ref="C5">SUM(($A$10:$A$29=$A5)*($B$10:$B$29=C$2))&amp;"명"</f>
        <v>2명</v>
      </c>
      <c r="D5" s="8">
        <f t="array" ref="D5">_xlfn.PERCENTILE.INC(IF($A$10:$A$29=A5,$E$10:$E$29),0.5)</f>
        <v>85.5</v>
      </c>
      <c r="E5" s="4"/>
      <c r="F5">
        <v>144</v>
      </c>
      <c r="G5" s="6" t="s">
        <v>63</v>
      </c>
      <c r="H5" s="6" t="s">
        <v>64</v>
      </c>
      <c r="I5" s="9">
        <v>1800</v>
      </c>
      <c r="J5" s="10" cm="1">
        <f t="array" ref="J5">_xlfn.IFS(H5="부장",10%,H5="과장",8%,H5="차장",6%,H5="대리",5%,H5="사원",3%)</f>
        <v>0.08</v>
      </c>
      <c r="K5" s="11" cm="1">
        <f t="array" ref="K5">fn지급액(I5,J5)</f>
        <v>1944.0000000000002</v>
      </c>
    </row>
    <row r="6" spans="1:11">
      <c r="A6" s="6" t="s">
        <v>65</v>
      </c>
      <c r="B6" s="6" t="str">
        <f t="array" ref="B6">SUM(($A$10:$A$29=$A6)*($B$10:$B$29=B$2))&amp;"명"</f>
        <v>1명</v>
      </c>
      <c r="C6" s="6" t="str">
        <f t="array" ref="C6">SUM(($A$10:$A$29=$A6)*($B$10:$B$29=C$2))&amp;"명"</f>
        <v>3명</v>
      </c>
      <c r="D6" s="8">
        <f t="array" ref="D6">_xlfn.PERCENTILE.INC(IF($A$10:$A$29=A6,$E$10:$E$29),0.5)</f>
        <v>88</v>
      </c>
      <c r="E6" s="4"/>
      <c r="F6">
        <v>90</v>
      </c>
      <c r="G6" s="6" t="s">
        <v>66</v>
      </c>
      <c r="H6" s="6" t="s">
        <v>61</v>
      </c>
      <c r="I6" s="9">
        <v>1500</v>
      </c>
      <c r="J6" s="10" cm="1">
        <f t="array" ref="J6">_xlfn.IFS(H6="부장",10%,H6="과장",8%,H6="차장",6%,H6="대리",5%,H6="사원",3%)</f>
        <v>0.06</v>
      </c>
      <c r="K6" s="11" cm="1">
        <f t="array" ref="K6">fn지급액(I6,J6)</f>
        <v>1590</v>
      </c>
    </row>
    <row r="7" spans="1:11">
      <c r="F7">
        <v>60</v>
      </c>
      <c r="G7" s="6" t="s">
        <v>67</v>
      </c>
      <c r="H7" s="6" t="s">
        <v>68</v>
      </c>
      <c r="I7" s="9">
        <v>1200</v>
      </c>
      <c r="J7" s="10" cm="1">
        <f t="array" ref="J7">_xlfn.IFS(H7="부장",10%,H7="과장",8%,H7="차장",6%,H7="대리",5%,H7="사원",3%)</f>
        <v>0.05</v>
      </c>
      <c r="K7" s="11" cm="1">
        <f t="array" ref="K7">fn지급액(I7,J7)</f>
        <v>1260</v>
      </c>
    </row>
    <row r="8" spans="1:11">
      <c r="A8" t="s">
        <v>69</v>
      </c>
      <c r="C8" t="s">
        <v>70</v>
      </c>
      <c r="F8">
        <v>210</v>
      </c>
      <c r="G8" s="6" t="s">
        <v>71</v>
      </c>
      <c r="H8" s="6" t="s">
        <v>72</v>
      </c>
      <c r="I8" s="9">
        <v>2100</v>
      </c>
      <c r="J8" s="10" cm="1">
        <f t="array" ref="J8">_xlfn.IFS(H8="부장",10%,H8="과장",8%,H8="차장",6%,H8="대리",5%,H8="사원",3%)</f>
        <v>0.1</v>
      </c>
      <c r="K8" s="11" cm="1">
        <f t="array" ref="K8">fn지급액(I8,J8)</f>
        <v>2310</v>
      </c>
    </row>
    <row r="9" spans="1:11">
      <c r="A9" s="6" t="s">
        <v>47</v>
      </c>
      <c r="B9" s="6" t="s">
        <v>73</v>
      </c>
      <c r="C9" s="12" t="s">
        <v>74</v>
      </c>
      <c r="D9" s="6" t="s">
        <v>75</v>
      </c>
      <c r="E9" s="6" t="s">
        <v>76</v>
      </c>
      <c r="F9">
        <v>60</v>
      </c>
      <c r="G9" s="6" t="s">
        <v>77</v>
      </c>
      <c r="H9" s="6" t="s">
        <v>68</v>
      </c>
      <c r="I9" s="9">
        <v>1200</v>
      </c>
      <c r="J9" s="10" cm="1">
        <f t="array" ref="J9">_xlfn.IFS(H9="부장",10%,H9="과장",8%,H9="차장",6%,H9="대리",5%,H9="사원",3%)</f>
        <v>0.05</v>
      </c>
      <c r="K9" s="11" cm="1">
        <f t="array" ref="K9">fn지급액(I9,J9)</f>
        <v>1260</v>
      </c>
    </row>
    <row r="10" spans="1:11">
      <c r="A10" s="6" t="s">
        <v>65</v>
      </c>
      <c r="B10" s="6" t="s">
        <v>48</v>
      </c>
      <c r="C10" s="12" t="s">
        <v>78</v>
      </c>
      <c r="D10" s="13" t="s">
        <v>79</v>
      </c>
      <c r="E10" s="6">
        <v>77</v>
      </c>
      <c r="F10">
        <v>210</v>
      </c>
      <c r="G10" s="6" t="s">
        <v>80</v>
      </c>
      <c r="H10" s="6" t="s">
        <v>72</v>
      </c>
      <c r="I10" s="9">
        <v>2100</v>
      </c>
      <c r="J10" s="10" cm="1">
        <f t="array" ref="J10">_xlfn.IFS(H10="부장",10%,H10="과장",8%,H10="차장",6%,H10="대리",5%,H10="사원",3%)</f>
        <v>0.1</v>
      </c>
      <c r="K10" s="11" cm="1">
        <f t="array" ref="K10">fn지급액(I10,J10)</f>
        <v>2310</v>
      </c>
    </row>
    <row r="11" spans="1:11">
      <c r="A11" s="6" t="s">
        <v>62</v>
      </c>
      <c r="B11" s="6" t="s">
        <v>48</v>
      </c>
      <c r="C11" s="12" t="s">
        <v>81</v>
      </c>
      <c r="D11" s="13" t="s">
        <v>82</v>
      </c>
      <c r="E11" s="6">
        <v>86</v>
      </c>
      <c r="F11">
        <v>30</v>
      </c>
      <c r="G11" s="6" t="s">
        <v>83</v>
      </c>
      <c r="H11" s="6" t="s">
        <v>58</v>
      </c>
      <c r="I11" s="9">
        <v>1000</v>
      </c>
      <c r="J11" s="10" cm="1">
        <f t="array" ref="J11">_xlfn.IFS(H11="부장",10%,H11="과장",8%,H11="차장",6%,H11="대리",5%,H11="사원",3%)</f>
        <v>0.03</v>
      </c>
      <c r="K11" s="11" cm="1">
        <f t="array" ref="K11">fn지급액(I11,J11)</f>
        <v>1030</v>
      </c>
    </row>
    <row r="12" spans="1:11">
      <c r="A12" s="6" t="s">
        <v>59</v>
      </c>
      <c r="B12" s="6" t="s">
        <v>48</v>
      </c>
      <c r="C12" s="12" t="s">
        <v>84</v>
      </c>
      <c r="D12" s="13" t="s">
        <v>85</v>
      </c>
      <c r="E12" s="6">
        <v>85</v>
      </c>
      <c r="G12" s="45" t="s">
        <v>86</v>
      </c>
      <c r="H12" s="46"/>
      <c r="I12" s="47"/>
      <c r="J12" s="6">
        <v>924</v>
      </c>
    </row>
    <row r="13" spans="1:11">
      <c r="A13" s="6" t="s">
        <v>56</v>
      </c>
      <c r="B13" s="6" t="s">
        <v>48</v>
      </c>
      <c r="C13" s="12" t="s">
        <v>87</v>
      </c>
      <c r="D13" s="13" t="s">
        <v>85</v>
      </c>
      <c r="E13" s="6">
        <v>92</v>
      </c>
    </row>
    <row r="14" spans="1:11">
      <c r="A14" s="6" t="s">
        <v>56</v>
      </c>
      <c r="B14" s="6" t="s">
        <v>49</v>
      </c>
      <c r="C14" s="12" t="s">
        <v>88</v>
      </c>
      <c r="D14" s="13" t="s">
        <v>85</v>
      </c>
      <c r="E14" s="6">
        <v>95</v>
      </c>
      <c r="G14" t="s">
        <v>174</v>
      </c>
    </row>
    <row r="15" spans="1:11">
      <c r="A15" s="6" t="s">
        <v>65</v>
      </c>
      <c r="B15" s="6" t="s">
        <v>49</v>
      </c>
      <c r="C15" s="12" t="s">
        <v>89</v>
      </c>
      <c r="D15" s="13" t="s">
        <v>85</v>
      </c>
      <c r="E15" s="6">
        <v>89</v>
      </c>
      <c r="G15" s="6" t="s">
        <v>52</v>
      </c>
      <c r="H15" s="7" t="s">
        <v>191</v>
      </c>
      <c r="J15" s="39"/>
    </row>
    <row r="16" spans="1:11">
      <c r="A16" s="6" t="s">
        <v>62</v>
      </c>
      <c r="B16" s="6" t="s">
        <v>49</v>
      </c>
      <c r="C16" s="12" t="s">
        <v>90</v>
      </c>
      <c r="D16" s="13" t="s">
        <v>91</v>
      </c>
      <c r="E16" s="6">
        <v>95</v>
      </c>
      <c r="G16" s="6" t="s">
        <v>72</v>
      </c>
      <c r="H16" s="43">
        <f t="array" ref="H16">ROUNDDOWN(SUM(($H$3:$H$11=G16)*($I$3:$I$11*$J$3:$J$11))/$J$12,2)</f>
        <v>0.45</v>
      </c>
    </row>
    <row r="17" spans="1:8">
      <c r="A17" s="6" t="s">
        <v>59</v>
      </c>
      <c r="B17" s="6" t="s">
        <v>48</v>
      </c>
      <c r="C17" s="12" t="s">
        <v>92</v>
      </c>
      <c r="D17" s="13" t="s">
        <v>93</v>
      </c>
      <c r="E17" s="6">
        <v>98</v>
      </c>
      <c r="G17" s="6" t="s">
        <v>64</v>
      </c>
      <c r="H17" s="43">
        <f t="array" ref="H17">ROUNDDOWN(SUM(($H$3:$H$11=G17)*($I$3:$I$11*$J$3:$J$11))/$J$12,2)</f>
        <v>0.15</v>
      </c>
    </row>
    <row r="18" spans="1:8">
      <c r="A18" s="6" t="s">
        <v>65</v>
      </c>
      <c r="B18" s="6" t="s">
        <v>49</v>
      </c>
      <c r="C18" s="12" t="s">
        <v>94</v>
      </c>
      <c r="D18" s="13" t="s">
        <v>91</v>
      </c>
      <c r="E18" s="6">
        <v>87</v>
      </c>
      <c r="G18" s="6" t="s">
        <v>61</v>
      </c>
      <c r="H18" s="43">
        <f t="array" ref="H18">ROUNDDOWN(SUM(($H$3:$H$11=G18)*($I$3:$I$11*$J$3:$J$11))/$J$12,2)</f>
        <v>0.19</v>
      </c>
    </row>
    <row r="19" spans="1:8">
      <c r="A19" s="6" t="s">
        <v>59</v>
      </c>
      <c r="B19" s="6" t="s">
        <v>49</v>
      </c>
      <c r="C19" s="12" t="s">
        <v>95</v>
      </c>
      <c r="D19" s="13" t="s">
        <v>96</v>
      </c>
      <c r="E19" s="6">
        <v>93</v>
      </c>
      <c r="G19" s="6" t="s">
        <v>68</v>
      </c>
      <c r="H19" s="43">
        <f t="array" ref="H19">ROUNDDOWN(SUM(($H$3:$H$11=G19)*($I$3:$I$11*$J$3:$J$11))/$J$12,2)</f>
        <v>0.12</v>
      </c>
    </row>
    <row r="20" spans="1:8">
      <c r="A20" s="6" t="s">
        <v>59</v>
      </c>
      <c r="B20" s="6" t="s">
        <v>49</v>
      </c>
      <c r="C20" s="12" t="s">
        <v>97</v>
      </c>
      <c r="D20" s="13" t="s">
        <v>85</v>
      </c>
      <c r="E20" s="6">
        <v>88</v>
      </c>
      <c r="G20" s="6" t="s">
        <v>58</v>
      </c>
      <c r="H20" s="43">
        <f t="array" ref="H20">ROUNDDOWN(SUM(($H$3:$H$11=G20)*($I$3:$I$11*$J$3:$J$11))/$J$12,2)</f>
        <v>0.06</v>
      </c>
    </row>
    <row r="21" spans="1:8">
      <c r="A21" s="6" t="s">
        <v>59</v>
      </c>
      <c r="B21" s="6" t="s">
        <v>49</v>
      </c>
      <c r="C21" s="12" t="s">
        <v>98</v>
      </c>
      <c r="D21" s="13" t="s">
        <v>99</v>
      </c>
      <c r="E21" s="6">
        <v>69</v>
      </c>
    </row>
    <row r="22" spans="1:8">
      <c r="A22" s="6" t="s">
        <v>59</v>
      </c>
      <c r="B22" s="6" t="s">
        <v>49</v>
      </c>
      <c r="C22" s="12" t="s">
        <v>100</v>
      </c>
      <c r="D22" s="13" t="s">
        <v>101</v>
      </c>
      <c r="E22" s="6">
        <v>78</v>
      </c>
    </row>
    <row r="23" spans="1:8">
      <c r="A23" s="6" t="s">
        <v>62</v>
      </c>
      <c r="B23" s="6" t="s">
        <v>48</v>
      </c>
      <c r="C23" s="12" t="s">
        <v>102</v>
      </c>
      <c r="D23" s="13" t="s">
        <v>91</v>
      </c>
      <c r="E23" s="6">
        <v>83</v>
      </c>
    </row>
    <row r="24" spans="1:8">
      <c r="A24" s="6" t="s">
        <v>62</v>
      </c>
      <c r="B24" s="6" t="s">
        <v>49</v>
      </c>
      <c r="C24" s="12" t="s">
        <v>103</v>
      </c>
      <c r="D24" s="13" t="s">
        <v>104</v>
      </c>
      <c r="E24" s="6">
        <v>85</v>
      </c>
    </row>
    <row r="25" spans="1:8">
      <c r="A25" s="6" t="s">
        <v>62</v>
      </c>
      <c r="B25" s="6" t="s">
        <v>48</v>
      </c>
      <c r="C25" s="12" t="s">
        <v>105</v>
      </c>
      <c r="D25" s="13" t="s">
        <v>93</v>
      </c>
      <c r="E25" s="6">
        <v>78</v>
      </c>
    </row>
    <row r="26" spans="1:8">
      <c r="A26" s="6" t="s">
        <v>62</v>
      </c>
      <c r="B26" s="6" t="s">
        <v>48</v>
      </c>
      <c r="C26" s="12" t="s">
        <v>106</v>
      </c>
      <c r="D26" s="13" t="s">
        <v>93</v>
      </c>
      <c r="E26" s="6">
        <v>100</v>
      </c>
    </row>
    <row r="27" spans="1:8">
      <c r="A27" s="6" t="s">
        <v>65</v>
      </c>
      <c r="B27" s="6" t="s">
        <v>49</v>
      </c>
      <c r="C27" s="12" t="s">
        <v>107</v>
      </c>
      <c r="D27" s="13" t="s">
        <v>91</v>
      </c>
      <c r="E27" s="6">
        <v>90</v>
      </c>
    </row>
    <row r="28" spans="1:8">
      <c r="A28" s="6" t="s">
        <v>56</v>
      </c>
      <c r="B28" s="6" t="s">
        <v>49</v>
      </c>
      <c r="C28" s="12" t="s">
        <v>108</v>
      </c>
      <c r="D28" s="13" t="s">
        <v>85</v>
      </c>
      <c r="E28" s="6">
        <v>83</v>
      </c>
    </row>
    <row r="29" spans="1:8">
      <c r="A29" s="6" t="s">
        <v>56</v>
      </c>
      <c r="B29" s="6" t="s">
        <v>49</v>
      </c>
      <c r="C29" s="12" t="s">
        <v>109</v>
      </c>
      <c r="D29" s="13" t="s">
        <v>85</v>
      </c>
      <c r="E29" s="6">
        <v>79</v>
      </c>
    </row>
  </sheetData>
  <mergeCells count="1">
    <mergeCell ref="G12:I1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3075A-C497-45B2-863B-417F5D55403F}">
  <sheetPr codeName="Sheet9"/>
  <dimension ref="A1:C2"/>
  <sheetViews>
    <sheetView workbookViewId="0">
      <selection sqref="A1:C2"/>
    </sheetView>
  </sheetViews>
  <sheetFormatPr defaultRowHeight="17.399999999999999"/>
  <cols>
    <col min="1" max="1" width="10.8984375" bestFit="1" customWidth="1"/>
    <col min="2" max="2" width="10.3984375" bestFit="1" customWidth="1"/>
    <col min="3" max="3" width="10.796875" bestFit="1" customWidth="1"/>
  </cols>
  <sheetData>
    <row r="1" spans="1:3">
      <c r="A1" t="s">
        <v>184</v>
      </c>
      <c r="B1" t="s">
        <v>183</v>
      </c>
      <c r="C1" t="s">
        <v>190</v>
      </c>
    </row>
    <row r="2" spans="1:3">
      <c r="A2" s="38">
        <v>45046</v>
      </c>
      <c r="B2" t="s">
        <v>181</v>
      </c>
      <c r="C2">
        <v>386000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0563F-BC9F-4CB7-9DA6-C1E229AA3641}">
  <sheetPr codeName="Sheet5"/>
  <dimension ref="A3:G9"/>
  <sheetViews>
    <sheetView tabSelected="1" workbookViewId="0">
      <selection activeCell="A3" sqref="A3"/>
    </sheetView>
  </sheetViews>
  <sheetFormatPr defaultRowHeight="17.399999999999999"/>
  <cols>
    <col min="1" max="1" width="23.19921875" bestFit="1" customWidth="1"/>
    <col min="2" max="6" width="10.8984375" bestFit="1" customWidth="1"/>
    <col min="7" max="7" width="12" bestFit="1" customWidth="1"/>
    <col min="8" max="8" width="10.3984375" bestFit="1" customWidth="1"/>
    <col min="9" max="9" width="9.3984375" bestFit="1" customWidth="1"/>
  </cols>
  <sheetData>
    <row r="3" spans="1:7">
      <c r="A3" s="40" t="s">
        <v>182</v>
      </c>
      <c r="B3" s="40" t="s">
        <v>183</v>
      </c>
      <c r="C3" s="4"/>
      <c r="D3" s="4"/>
      <c r="E3" s="4"/>
      <c r="F3" s="4"/>
      <c r="G3" s="4"/>
    </row>
    <row r="4" spans="1:7">
      <c r="A4" s="40" t="s">
        <v>192</v>
      </c>
      <c r="B4" s="41" t="s">
        <v>177</v>
      </c>
      <c r="C4" s="41" t="s">
        <v>178</v>
      </c>
      <c r="D4" s="41" t="s">
        <v>179</v>
      </c>
      <c r="E4" s="41" t="s">
        <v>180</v>
      </c>
      <c r="F4" s="41" t="s">
        <v>181</v>
      </c>
      <c r="G4" s="41" t="s">
        <v>176</v>
      </c>
    </row>
    <row r="5" spans="1:7">
      <c r="A5" s="4" t="s">
        <v>185</v>
      </c>
      <c r="B5" s="39" t="s">
        <v>189</v>
      </c>
      <c r="C5" s="39" t="s">
        <v>189</v>
      </c>
      <c r="D5" s="39" t="s">
        <v>189</v>
      </c>
      <c r="E5" s="39" t="s">
        <v>189</v>
      </c>
      <c r="F5" s="39">
        <v>386000</v>
      </c>
      <c r="G5" s="39">
        <v>386000</v>
      </c>
    </row>
    <row r="6" spans="1:7">
      <c r="A6" s="4" t="s">
        <v>186</v>
      </c>
      <c r="B6" s="39">
        <v>930690</v>
      </c>
      <c r="C6" s="39">
        <v>457160</v>
      </c>
      <c r="D6" s="39">
        <v>787950</v>
      </c>
      <c r="E6" s="39">
        <v>2455750</v>
      </c>
      <c r="F6" s="39">
        <v>2170960</v>
      </c>
      <c r="G6" s="39">
        <v>6802510</v>
      </c>
    </row>
    <row r="7" spans="1:7">
      <c r="A7" s="4" t="s">
        <v>187</v>
      </c>
      <c r="B7" s="39">
        <v>1424070</v>
      </c>
      <c r="C7" s="39">
        <v>1339680</v>
      </c>
      <c r="D7" s="39">
        <v>1063130</v>
      </c>
      <c r="E7" s="39">
        <v>1485820</v>
      </c>
      <c r="F7" s="39">
        <v>1680500</v>
      </c>
      <c r="G7" s="39">
        <v>6993200</v>
      </c>
    </row>
    <row r="8" spans="1:7">
      <c r="A8" s="4" t="s">
        <v>188</v>
      </c>
      <c r="B8" s="39" t="s">
        <v>189</v>
      </c>
      <c r="C8" s="39" t="s">
        <v>189</v>
      </c>
      <c r="D8" s="39">
        <v>1056980</v>
      </c>
      <c r="E8" s="39">
        <v>575140</v>
      </c>
      <c r="F8" s="39">
        <v>438680</v>
      </c>
      <c r="G8" s="39">
        <v>2070800</v>
      </c>
    </row>
    <row r="9" spans="1:7">
      <c r="A9" s="4" t="s">
        <v>176</v>
      </c>
      <c r="B9" s="39">
        <v>2354760</v>
      </c>
      <c r="C9" s="39">
        <v>1796840</v>
      </c>
      <c r="D9" s="39">
        <v>2908060</v>
      </c>
      <c r="E9" s="39">
        <v>4516710</v>
      </c>
      <c r="F9" s="39">
        <v>4676140</v>
      </c>
      <c r="G9" s="39">
        <v>16252510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G10"/>
  <sheetViews>
    <sheetView workbookViewId="0">
      <selection activeCell="F6" sqref="F6"/>
    </sheetView>
  </sheetViews>
  <sheetFormatPr defaultRowHeight="17.399999999999999"/>
  <cols>
    <col min="1" max="1" width="9" customWidth="1"/>
    <col min="3" max="3" width="9" customWidth="1"/>
    <col min="5" max="5" width="3.69921875" customWidth="1"/>
    <col min="7" max="7" width="10.296875" bestFit="1" customWidth="1"/>
  </cols>
  <sheetData>
    <row r="1" spans="1:7">
      <c r="A1" s="14" t="s">
        <v>116</v>
      </c>
      <c r="B1" s="15"/>
      <c r="C1" s="15"/>
      <c r="D1" s="15"/>
      <c r="E1" s="16"/>
      <c r="F1" s="17" t="s">
        <v>117</v>
      </c>
      <c r="G1" s="16"/>
    </row>
    <row r="2" spans="1:7">
      <c r="A2" s="18" t="s">
        <v>118</v>
      </c>
      <c r="B2" s="18" t="s">
        <v>119</v>
      </c>
      <c r="C2" s="18" t="s">
        <v>120</v>
      </c>
      <c r="D2" s="18" t="s">
        <v>121</v>
      </c>
      <c r="E2" s="16"/>
      <c r="F2" s="18" t="s">
        <v>122</v>
      </c>
      <c r="G2" s="19" t="s">
        <v>123</v>
      </c>
    </row>
    <row r="3" spans="1:7">
      <c r="A3" s="20" t="s">
        <v>124</v>
      </c>
      <c r="B3" s="21">
        <v>2850</v>
      </c>
      <c r="C3" s="21">
        <v>2000</v>
      </c>
      <c r="D3" s="22">
        <f>C3/B3</f>
        <v>0.70175438596491224</v>
      </c>
      <c r="E3" s="16"/>
      <c r="F3" s="23"/>
      <c r="G3" s="24">
        <f>C4/B4</f>
        <v>0.41632653061224489</v>
      </c>
    </row>
    <row r="4" spans="1:7">
      <c r="A4" s="25" t="s">
        <v>111</v>
      </c>
      <c r="B4" s="26">
        <v>2450</v>
      </c>
      <c r="C4" s="26">
        <v>1020</v>
      </c>
      <c r="D4" s="27">
        <f>C4/B4</f>
        <v>0.41632653061224489</v>
      </c>
      <c r="E4" s="16"/>
      <c r="F4" s="21">
        <v>1000</v>
      </c>
      <c r="G4" s="24">
        <f t="dataTable" ref="G4:G8" dt2D="0" dtr="0" r1="C4"/>
        <v>0.40816326530612246</v>
      </c>
    </row>
    <row r="5" spans="1:7">
      <c r="A5" s="20" t="s">
        <v>112</v>
      </c>
      <c r="B5" s="21">
        <v>3128</v>
      </c>
      <c r="C5" s="21">
        <v>2500</v>
      </c>
      <c r="D5" s="22">
        <f t="shared" ref="D5:D8" si="0">C5/B5</f>
        <v>0.79923273657289007</v>
      </c>
      <c r="E5" s="16"/>
      <c r="F5" s="21">
        <v>1200</v>
      </c>
      <c r="G5" s="24">
        <v>0.48979591836734693</v>
      </c>
    </row>
    <row r="6" spans="1:7">
      <c r="A6" s="20" t="s">
        <v>113</v>
      </c>
      <c r="B6" s="21">
        <v>2580</v>
      </c>
      <c r="C6" s="21">
        <v>2300</v>
      </c>
      <c r="D6" s="22">
        <f t="shared" si="0"/>
        <v>0.89147286821705429</v>
      </c>
      <c r="E6" s="16"/>
      <c r="F6" s="21">
        <v>1400</v>
      </c>
      <c r="G6" s="24">
        <v>0.5714285714285714</v>
      </c>
    </row>
    <row r="7" spans="1:7">
      <c r="A7" s="20" t="s">
        <v>114</v>
      </c>
      <c r="B7" s="21">
        <v>1780</v>
      </c>
      <c r="C7" s="21">
        <v>1280</v>
      </c>
      <c r="D7" s="22">
        <f t="shared" si="0"/>
        <v>0.7191011235955056</v>
      </c>
      <c r="E7" s="16"/>
      <c r="F7" s="21">
        <v>1600</v>
      </c>
      <c r="G7" s="24">
        <v>0.65306122448979587</v>
      </c>
    </row>
    <row r="8" spans="1:7">
      <c r="A8" s="20" t="s">
        <v>115</v>
      </c>
      <c r="B8" s="21">
        <v>3300</v>
      </c>
      <c r="C8" s="21">
        <v>3160</v>
      </c>
      <c r="D8" s="22">
        <f t="shared" si="0"/>
        <v>0.95757575757575752</v>
      </c>
      <c r="E8" s="16"/>
      <c r="F8" s="21">
        <v>1800</v>
      </c>
      <c r="G8" s="24">
        <v>0.73469387755102045</v>
      </c>
    </row>
    <row r="10" spans="1:7">
      <c r="A10" s="16"/>
      <c r="B10" s="16"/>
      <c r="C10" s="16"/>
      <c r="D10" s="16"/>
      <c r="E10" s="16"/>
      <c r="F10" s="16"/>
      <c r="G10" s="16"/>
    </row>
  </sheetData>
  <phoneticPr fontId="1" type="noConversion"/>
  <dataValidations count="1">
    <dataValidation type="whole" allowBlank="1" showInputMessage="1" showErrorMessage="1" errorTitle="확인" error="입력 데이터가 잘못되었습니다." promptTitle="입력" prompt="0~5000에 해당하는 정수 입력" sqref="F4:F8" xr:uid="{9EA05CA8-34F8-40B7-A881-E487AB177039}">
      <formula1>0</formula1>
      <formula2>5000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E8"/>
  <sheetViews>
    <sheetView topLeftCell="A9" workbookViewId="0">
      <selection activeCell="G23" sqref="G23"/>
    </sheetView>
  </sheetViews>
  <sheetFormatPr defaultRowHeight="17.399999999999999"/>
  <cols>
    <col min="1" max="1" width="8.69921875" customWidth="1"/>
    <col min="2" max="2" width="9.8984375" customWidth="1"/>
  </cols>
  <sheetData>
    <row r="1" spans="1:5" ht="19.2">
      <c r="B1" s="48" t="s">
        <v>125</v>
      </c>
      <c r="C1" s="49"/>
      <c r="D1" s="49"/>
    </row>
    <row r="3" spans="1:5">
      <c r="A3" s="28" t="s">
        <v>133</v>
      </c>
      <c r="B3" s="28" t="s">
        <v>126</v>
      </c>
      <c r="C3" s="28" t="s">
        <v>110</v>
      </c>
      <c r="D3" s="28" t="s">
        <v>127</v>
      </c>
      <c r="E3" s="28" t="s">
        <v>128</v>
      </c>
    </row>
    <row r="4" spans="1:5">
      <c r="A4" s="29" t="s">
        <v>134</v>
      </c>
      <c r="B4" s="30" t="s">
        <v>129</v>
      </c>
      <c r="C4" s="30">
        <v>7</v>
      </c>
      <c r="D4" s="31">
        <v>1200</v>
      </c>
      <c r="E4" s="31">
        <f>C4*D4</f>
        <v>8400</v>
      </c>
    </row>
    <row r="5" spans="1:5">
      <c r="A5" s="29" t="s">
        <v>135</v>
      </c>
      <c r="B5" s="30" t="s">
        <v>130</v>
      </c>
      <c r="C5" s="30">
        <v>12</v>
      </c>
      <c r="D5" s="31">
        <v>1500</v>
      </c>
      <c r="E5" s="31">
        <f>C5*D5</f>
        <v>18000</v>
      </c>
    </row>
    <row r="6" spans="1:5">
      <c r="A6" s="29" t="s">
        <v>136</v>
      </c>
      <c r="B6" s="30" t="s">
        <v>131</v>
      </c>
      <c r="C6" s="30">
        <v>8</v>
      </c>
      <c r="D6" s="31">
        <v>400</v>
      </c>
      <c r="E6" s="31">
        <f>C6*D6</f>
        <v>3200</v>
      </c>
    </row>
    <row r="7" spans="1:5">
      <c r="A7" s="29" t="s">
        <v>137</v>
      </c>
      <c r="B7" s="30" t="s">
        <v>132</v>
      </c>
      <c r="C7" s="30">
        <v>9</v>
      </c>
      <c r="D7" s="31">
        <v>700</v>
      </c>
      <c r="E7" s="31">
        <f>C7*D7</f>
        <v>6300</v>
      </c>
    </row>
    <row r="8" spans="1:5">
      <c r="A8" s="29" t="s">
        <v>138</v>
      </c>
      <c r="B8" s="30" t="s">
        <v>131</v>
      </c>
      <c r="C8" s="30">
        <v>3</v>
      </c>
      <c r="D8" s="31">
        <v>400</v>
      </c>
      <c r="E8" s="31">
        <f>C8*D8</f>
        <v>1200</v>
      </c>
    </row>
  </sheetData>
  <mergeCells count="1">
    <mergeCell ref="B1:D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A1:F14"/>
  <sheetViews>
    <sheetView workbookViewId="0">
      <selection activeCell="H8" sqref="H8"/>
    </sheetView>
  </sheetViews>
  <sheetFormatPr defaultRowHeight="17.399999999999999"/>
  <cols>
    <col min="1" max="1" width="11" bestFit="1" customWidth="1"/>
    <col min="2" max="2" width="9.3984375" bestFit="1" customWidth="1"/>
    <col min="3" max="3" width="8.69921875" customWidth="1"/>
    <col min="4" max="4" width="10" bestFit="1" customWidth="1"/>
    <col min="5" max="5" width="14.19921875" customWidth="1"/>
    <col min="6" max="6" width="13" bestFit="1" customWidth="1"/>
    <col min="7" max="7" width="2.59765625" customWidth="1"/>
    <col min="8" max="8" width="12.09765625" customWidth="1"/>
  </cols>
  <sheetData>
    <row r="1" spans="1:6">
      <c r="A1" t="s">
        <v>116</v>
      </c>
    </row>
    <row r="2" spans="1:6">
      <c r="A2" s="6" t="s">
        <v>139</v>
      </c>
      <c r="B2" s="6" t="s">
        <v>140</v>
      </c>
      <c r="C2" s="6" t="s">
        <v>141</v>
      </c>
      <c r="D2" s="6" t="s">
        <v>142</v>
      </c>
      <c r="E2" s="6" t="s">
        <v>143</v>
      </c>
      <c r="F2" s="6" t="s">
        <v>144</v>
      </c>
    </row>
    <row r="3" spans="1:6">
      <c r="A3" s="6" t="s">
        <v>145</v>
      </c>
      <c r="B3" s="9">
        <v>43150</v>
      </c>
      <c r="C3" s="32">
        <v>1250</v>
      </c>
      <c r="D3" s="42">
        <v>2.8968713789107801</v>
      </c>
      <c r="E3" s="9">
        <v>190984</v>
      </c>
      <c r="F3" s="11">
        <v>70360294</v>
      </c>
    </row>
    <row r="4" spans="1:6">
      <c r="A4" s="6" t="s">
        <v>146</v>
      </c>
      <c r="B4" s="9">
        <v>70500</v>
      </c>
      <c r="C4" s="33">
        <v>990</v>
      </c>
      <c r="D4" s="42">
        <v>1.40425531914894</v>
      </c>
      <c r="E4" s="9">
        <v>188630</v>
      </c>
      <c r="F4" s="11">
        <v>112582975</v>
      </c>
    </row>
    <row r="5" spans="1:6">
      <c r="A5" s="6" t="s">
        <v>147</v>
      </c>
      <c r="B5" s="9">
        <v>34450</v>
      </c>
      <c r="C5" s="32">
        <v>1120</v>
      </c>
      <c r="D5" s="42">
        <v>-3.2510885341073998</v>
      </c>
      <c r="E5" s="9">
        <v>177652</v>
      </c>
      <c r="F5" s="11">
        <v>172557131</v>
      </c>
    </row>
    <row r="6" spans="1:6">
      <c r="A6" s="6" t="s">
        <v>148</v>
      </c>
      <c r="B6" s="9">
        <v>214200</v>
      </c>
      <c r="C6" s="32">
        <v>13850</v>
      </c>
      <c r="D6" s="42">
        <v>6.4659197012138199</v>
      </c>
      <c r="E6" s="9">
        <v>311300</v>
      </c>
      <c r="F6" s="11">
        <v>703628100</v>
      </c>
    </row>
    <row r="7" spans="1:6">
      <c r="A7" s="6" t="s">
        <v>149</v>
      </c>
      <c r="B7" s="9">
        <v>108500</v>
      </c>
      <c r="C7" s="32">
        <v>9800</v>
      </c>
      <c r="D7" s="42">
        <v>-9.0322580645161299</v>
      </c>
      <c r="E7" s="9">
        <v>302977</v>
      </c>
      <c r="F7" s="11">
        <v>125456133</v>
      </c>
    </row>
    <row r="8" spans="1:6">
      <c r="A8" s="6" t="s">
        <v>150</v>
      </c>
      <c r="B8" s="9">
        <v>126000</v>
      </c>
      <c r="C8" s="32">
        <v>24800</v>
      </c>
      <c r="D8" s="42">
        <v>-19.682539682539701</v>
      </c>
      <c r="E8" s="9">
        <v>257309</v>
      </c>
      <c r="F8" s="11">
        <v>213668187</v>
      </c>
    </row>
    <row r="9" spans="1:6">
      <c r="A9" s="6" t="s">
        <v>151</v>
      </c>
      <c r="B9" s="9">
        <v>103000</v>
      </c>
      <c r="C9" s="32">
        <v>7850</v>
      </c>
      <c r="D9" s="42">
        <v>-7.6213592233009697</v>
      </c>
      <c r="E9" s="9">
        <v>229318</v>
      </c>
      <c r="F9" s="11">
        <v>415111537</v>
      </c>
    </row>
    <row r="10" spans="1:6">
      <c r="A10" s="6" t="s">
        <v>152</v>
      </c>
      <c r="B10" s="9">
        <v>41750</v>
      </c>
      <c r="C10" s="32">
        <v>8250</v>
      </c>
      <c r="D10" s="42">
        <v>19.760479041916199</v>
      </c>
      <c r="E10" s="9">
        <v>159576</v>
      </c>
      <c r="F10" s="11">
        <v>48374832</v>
      </c>
    </row>
    <row r="11" spans="1:6">
      <c r="A11" s="6" t="s">
        <v>153</v>
      </c>
      <c r="B11" s="9">
        <v>29800</v>
      </c>
      <c r="C11" s="32">
        <v>1820</v>
      </c>
      <c r="D11" s="42">
        <v>6.1073825503355703</v>
      </c>
      <c r="E11" s="9">
        <v>144844</v>
      </c>
      <c r="F11" s="11">
        <v>67789652</v>
      </c>
    </row>
    <row r="12" spans="1:6">
      <c r="A12" s="6" t="s">
        <v>154</v>
      </c>
      <c r="B12" s="9">
        <v>122100</v>
      </c>
      <c r="C12" s="32">
        <v>13540</v>
      </c>
      <c r="D12" s="42">
        <v>11.089271089271101</v>
      </c>
      <c r="E12" s="9">
        <v>229422</v>
      </c>
      <c r="F12" s="11">
        <v>248651378</v>
      </c>
    </row>
    <row r="13" spans="1:6">
      <c r="A13" s="6" t="s">
        <v>155</v>
      </c>
      <c r="B13" s="9">
        <v>87200</v>
      </c>
      <c r="C13" s="32">
        <v>3520</v>
      </c>
      <c r="D13" s="42">
        <v>4.03669724770642</v>
      </c>
      <c r="E13" s="9">
        <v>197009</v>
      </c>
      <c r="F13" s="11">
        <v>15618197</v>
      </c>
    </row>
    <row r="14" spans="1:6">
      <c r="A14" s="6" t="s">
        <v>156</v>
      </c>
      <c r="B14" s="9">
        <v>192000</v>
      </c>
      <c r="C14" s="32">
        <v>34000</v>
      </c>
      <c r="D14" s="42">
        <v>-17.7083333333333</v>
      </c>
      <c r="E14" s="9">
        <v>512514</v>
      </c>
      <c r="F14" s="11">
        <v>728002365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서식적용">
                <anchor moveWithCells="1" sizeWithCells="1">
                  <from>
                    <xdr:col>7</xdr:col>
                    <xdr:colOff>68580</xdr:colOff>
                    <xdr:row>1</xdr:row>
                    <xdr:rowOff>38100</xdr:rowOff>
                  </from>
                  <to>
                    <xdr:col>7</xdr:col>
                    <xdr:colOff>853440</xdr:colOff>
                    <xdr:row>2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서식해제">
                <anchor moveWithCells="1" sizeWithCells="1">
                  <from>
                    <xdr:col>7</xdr:col>
                    <xdr:colOff>45720</xdr:colOff>
                    <xdr:row>3</xdr:row>
                    <xdr:rowOff>68580</xdr:rowOff>
                  </from>
                  <to>
                    <xdr:col>7</xdr:col>
                    <xdr:colOff>891540</xdr:colOff>
                    <xdr:row>4</xdr:row>
                    <xdr:rowOff>160020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F9"/>
  <sheetViews>
    <sheetView workbookViewId="0"/>
  </sheetViews>
  <sheetFormatPr defaultRowHeight="17.399999999999999"/>
  <cols>
    <col min="1" max="1" width="13.19921875" customWidth="1"/>
    <col min="2" max="2" width="14.3984375" bestFit="1" customWidth="1"/>
    <col min="3" max="3" width="12.5" customWidth="1"/>
  </cols>
  <sheetData>
    <row r="1" spans="1:6" ht="20.399999999999999">
      <c r="A1" s="34" t="s">
        <v>157</v>
      </c>
    </row>
    <row r="2" spans="1:6">
      <c r="F2" t="s">
        <v>173</v>
      </c>
    </row>
    <row r="3" spans="1:6">
      <c r="A3" s="35" t="s">
        <v>158</v>
      </c>
      <c r="B3" s="35" t="s">
        <v>159</v>
      </c>
      <c r="C3" s="35" t="s">
        <v>160</v>
      </c>
    </row>
    <row r="4" spans="1:6">
      <c r="A4" t="s">
        <v>161</v>
      </c>
      <c r="B4" t="s">
        <v>162</v>
      </c>
      <c r="C4" s="36">
        <v>10000</v>
      </c>
    </row>
    <row r="5" spans="1:6">
      <c r="A5" t="s">
        <v>163</v>
      </c>
      <c r="B5" t="s">
        <v>164</v>
      </c>
      <c r="C5" s="36">
        <v>20000</v>
      </c>
    </row>
    <row r="6" spans="1:6">
      <c r="A6" t="s">
        <v>165</v>
      </c>
      <c r="B6" t="s">
        <v>166</v>
      </c>
      <c r="C6" s="36">
        <v>10000</v>
      </c>
    </row>
    <row r="7" spans="1:6">
      <c r="A7" t="s">
        <v>167</v>
      </c>
      <c r="B7" t="s">
        <v>168</v>
      </c>
      <c r="C7" s="36">
        <v>5000</v>
      </c>
    </row>
    <row r="8" spans="1:6">
      <c r="A8" t="s">
        <v>169</v>
      </c>
      <c r="B8" t="s">
        <v>170</v>
      </c>
      <c r="C8" s="36">
        <v>100000</v>
      </c>
    </row>
    <row r="9" spans="1:6">
      <c r="A9" t="s">
        <v>171</v>
      </c>
      <c r="B9" t="s">
        <v>172</v>
      </c>
      <c r="C9" s="36">
        <v>250000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송금">
          <controlPr defaultSize="0" autoLine="0" r:id="rId4">
            <anchor moveWithCells="1">
              <from>
                <xdr:col>3</xdr:col>
                <xdr:colOff>198120</xdr:colOff>
                <xdr:row>1</xdr:row>
                <xdr:rowOff>0</xdr:rowOff>
              </from>
              <to>
                <xdr:col>4</xdr:col>
                <xdr:colOff>571500</xdr:colOff>
                <xdr:row>2</xdr:row>
                <xdr:rowOff>91440</xdr:rowOff>
              </to>
            </anchor>
          </controlPr>
        </control>
      </mc:Choice>
      <mc:Fallback>
        <control shapeId="3073" r:id="rId3" name="cmd송금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4월종합쇼핑몰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오혜린</cp:lastModifiedBy>
  <dcterms:created xsi:type="dcterms:W3CDTF">2023-05-12T01:27:33Z</dcterms:created>
  <dcterms:modified xsi:type="dcterms:W3CDTF">2024-11-20T06:20:41Z</dcterms:modified>
</cp:coreProperties>
</file>