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7\Desktop\01 엑셀\04 실전모의고사\"/>
    </mc:Choice>
  </mc:AlternateContent>
  <xr:revisionPtr revIDLastSave="0" documentId="13_ncr:1_{7390061D-F586-4BF4-96BF-EBAD172B59BC}" xr6:coauthVersionLast="47" xr6:coauthVersionMax="47" xr10:uidLastSave="{00000000-0000-0000-0000-000000000000}"/>
  <bookViews>
    <workbookView xWindow="-108" yWindow="-108" windowWidth="23256" windowHeight="12576" firstSheet="2" activeTab="6" xr2:uid="{687888A0-7169-4D04-8AED-D6529133C41D}"/>
  </bookViews>
  <sheets>
    <sheet name="기본작업-1" sheetId="1" r:id="rId1"/>
    <sheet name="기본작업-2" sheetId="2" r:id="rId2"/>
    <sheet name="계산작업" sheetId="3" r:id="rId3"/>
    <sheet name="4월종합쇼핑몰" sheetId="9" r:id="rId4"/>
    <sheet name="분석작업-1" sheetId="8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'기본작업-1'!$A$3:$F$14</definedName>
    <definedName name="_xlnm.Criteria" localSheetId="0">'기본작업-1'!$A$16:$A$17</definedName>
    <definedName name="_xlnm.Extract" localSheetId="0">'기본작업-1'!$A$19:$F$19</definedName>
  </definedNames>
  <calcPr calcId="191029"/>
  <pivotCaches>
    <pivotCache cacheId="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 a="1"/>
  <c r="H17" i="3" s="1"/>
  <c r="H18" i="3" a="1"/>
  <c r="H18" i="3" s="1"/>
  <c r="H19" i="3" a="1"/>
  <c r="H19" i="3" s="1"/>
  <c r="H20" i="3" a="1"/>
  <c r="H20" i="3" s="1"/>
  <c r="H16" i="3" a="1"/>
  <c r="H16" i="3" s="1"/>
  <c r="B4" i="3" a="1"/>
  <c r="B4" i="3" s="1"/>
  <c r="C4" i="3" a="1"/>
  <c r="C4" i="3" s="1"/>
  <c r="B5" i="3" a="1"/>
  <c r="B5" i="3"/>
  <c r="C5" i="3" a="1"/>
  <c r="C5" i="3" s="1"/>
  <c r="B6" i="3" a="1"/>
  <c r="B6" i="3" s="1"/>
  <c r="C6" i="3" a="1"/>
  <c r="C6" i="3" s="1"/>
  <c r="C3" i="3" a="1"/>
  <c r="C3" i="3" s="1"/>
  <c r="B3" i="3" a="1"/>
  <c r="B3" i="3" s="1"/>
  <c r="D4" i="3" a="1"/>
  <c r="D4" i="3" s="1"/>
  <c r="D5" i="3" a="1"/>
  <c r="D5" i="3" s="1"/>
  <c r="D6" i="3" a="1"/>
  <c r="D6" i="3" s="1"/>
  <c r="D3" i="3" a="1"/>
  <c r="D3" i="3" s="1"/>
  <c r="J4" i="3" l="1" a="1"/>
  <c r="J4" i="3"/>
  <c r="J5" i="3" a="1"/>
  <c r="J5" i="3" s="1"/>
  <c r="J6" i="3" a="1"/>
  <c r="J6" i="3"/>
  <c r="J7" i="3" a="1"/>
  <c r="J7" i="3"/>
  <c r="J8" i="3" a="1"/>
  <c r="J8" i="3" s="1"/>
  <c r="J9" i="3" a="1"/>
  <c r="J9" i="3"/>
  <c r="J10" i="3" a="1"/>
  <c r="J10" i="3" s="1"/>
  <c r="J11" i="3" a="1"/>
  <c r="J11" i="3" s="1"/>
  <c r="J3" i="3" a="1"/>
  <c r="J3" i="3" s="1"/>
  <c r="A17" i="1"/>
  <c r="E4" i="5"/>
  <c r="E5" i="5"/>
  <c r="E6" i="5"/>
  <c r="E7" i="5"/>
  <c r="E8" i="5"/>
  <c r="D3" i="4"/>
  <c r="D4" i="4"/>
  <c r="G3" i="4" s="1"/>
  <c r="D5" i="4"/>
  <c r="D6" i="4"/>
  <c r="D7" i="4"/>
  <c r="D8" i="4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K9" i="3" a="1"/>
  <c r="K7" i="3" a="1"/>
  <c r="K4" i="3" a="1"/>
  <c r="K6" i="3" a="1"/>
  <c r="K8" i="3" a="1"/>
  <c r="K11" i="3" a="1"/>
  <c r="K5" i="3" a="1"/>
  <c r="K10" i="3" a="1"/>
  <c r="K3" i="3" a="1"/>
  <c r="K11" i="3" l="1"/>
  <c r="K6" i="3"/>
  <c r="K10" i="3"/>
  <c r="K7" i="3"/>
  <c r="K9" i="3"/>
  <c r="K5" i="3"/>
  <c r="K8" i="3"/>
  <c r="K4" i="3"/>
  <c r="K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0E233E-EA1A-41A6-9337-DD6E3CF230B9}" sourceFile="C:\Users\82107\Desktop\01 엑셀\04 실전모의고사\사이트운영비.accdb" keepAlive="1" name="사이트운영비" type="5" refreshedVersion="8" background="1">
    <dbPr connection="Provider=Microsoft.ACE.OLEDB.12.0;User ID=Admin;Data Source=C:\Users\82107\Desktop\01 엑셀\04 실전모의고사\사이트운영비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이트비교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<sst xmlns="http://schemas.openxmlformats.org/spreadsheetml/2006/main" count="318" uniqueCount="200">
  <si>
    <t>게임매장 매출현황</t>
  </si>
  <si>
    <t>게임명</t>
  </si>
  <si>
    <t>대상</t>
  </si>
  <si>
    <t>판매일자</t>
  </si>
  <si>
    <t>수량</t>
  </si>
  <si>
    <t>매출액</t>
  </si>
  <si>
    <t>이익금</t>
  </si>
  <si>
    <t>단풍천국</t>
  </si>
  <si>
    <t>18세</t>
  </si>
  <si>
    <t>당구</t>
  </si>
  <si>
    <t>반지의 왕자</t>
  </si>
  <si>
    <t>16세</t>
  </si>
  <si>
    <t>스타나라</t>
  </si>
  <si>
    <t>17세</t>
  </si>
  <si>
    <t>중간고사 성적표</t>
  </si>
  <si>
    <t>성명</t>
  </si>
  <si>
    <t>성별</t>
  </si>
  <si>
    <t>국어</t>
  </si>
  <si>
    <t>영어</t>
  </si>
  <si>
    <t>수학</t>
  </si>
  <si>
    <t>사회</t>
  </si>
  <si>
    <t>과학</t>
  </si>
  <si>
    <t>총점</t>
  </si>
  <si>
    <t>평균</t>
  </si>
  <si>
    <t>이해자</t>
  </si>
  <si>
    <t>여</t>
  </si>
  <si>
    <t>김용이</t>
  </si>
  <si>
    <t>남</t>
  </si>
  <si>
    <t>한둘이</t>
  </si>
  <si>
    <t>오진아</t>
  </si>
  <si>
    <t>강한율</t>
  </si>
  <si>
    <t>구민호</t>
  </si>
  <si>
    <t>임영숙</t>
  </si>
  <si>
    <t>김찬국</t>
  </si>
  <si>
    <t>최고다</t>
  </si>
  <si>
    <t>신호등</t>
  </si>
  <si>
    <t>고양신</t>
  </si>
  <si>
    <t>우동욱</t>
  </si>
  <si>
    <t>황운기</t>
  </si>
  <si>
    <t>오지영</t>
  </si>
  <si>
    <t>이태원</t>
  </si>
  <si>
    <t>조진영</t>
  </si>
  <si>
    <t>김만도</t>
  </si>
  <si>
    <t>[표1]</t>
  </si>
  <si>
    <t>[표3]</t>
  </si>
  <si>
    <t>연말 상여금 지급 현황</t>
  </si>
  <si>
    <t>단위 : 천원</t>
  </si>
  <si>
    <t>직무</t>
  </si>
  <si>
    <t>6급</t>
  </si>
  <si>
    <t>7급</t>
  </si>
  <si>
    <t>50번째 백분위수</t>
  </si>
  <si>
    <t>사원명</t>
  </si>
  <si>
    <t>직위</t>
  </si>
  <si>
    <t>기본급</t>
  </si>
  <si>
    <t>상여비율</t>
  </si>
  <si>
    <t>지급액</t>
  </si>
  <si>
    <t>간호</t>
  </si>
  <si>
    <t>신소진</t>
  </si>
  <si>
    <t>사원</t>
  </si>
  <si>
    <t>건축</t>
  </si>
  <si>
    <t>이은철</t>
  </si>
  <si>
    <t>차장</t>
  </si>
  <si>
    <t>행정</t>
  </si>
  <si>
    <t>박희천</t>
  </si>
  <si>
    <t>과장</t>
  </si>
  <si>
    <t>환경</t>
  </si>
  <si>
    <t>노수용</t>
  </si>
  <si>
    <t>조명섭</t>
  </si>
  <si>
    <t>대리</t>
  </si>
  <si>
    <t>[표2]</t>
  </si>
  <si>
    <t>인사현황</t>
  </si>
  <si>
    <t>이기수</t>
  </si>
  <si>
    <t>부장</t>
  </si>
  <si>
    <t>직급</t>
  </si>
  <si>
    <t>성   명</t>
  </si>
  <si>
    <t>소        속</t>
  </si>
  <si>
    <t>성적</t>
  </si>
  <si>
    <t>최신호</t>
  </si>
  <si>
    <t>공재룡</t>
  </si>
  <si>
    <t>위생과</t>
  </si>
  <si>
    <t>박건창</t>
  </si>
  <si>
    <t>곽배동</t>
  </si>
  <si>
    <t>교통행정과</t>
  </si>
  <si>
    <t>김재규</t>
  </si>
  <si>
    <t>김유신</t>
  </si>
  <si>
    <t>보건사업과</t>
  </si>
  <si>
    <t>총상여금</t>
  </si>
  <si>
    <t>김이길</t>
  </si>
  <si>
    <t>박경숙</t>
  </si>
  <si>
    <t>박난초</t>
  </si>
  <si>
    <t>박영미</t>
  </si>
  <si>
    <t>사회복지과</t>
  </si>
  <si>
    <t>배승우</t>
  </si>
  <si>
    <t>총무과</t>
  </si>
  <si>
    <t>백수인</t>
  </si>
  <si>
    <t>여종택</t>
  </si>
  <si>
    <t>회계과</t>
  </si>
  <si>
    <t>오장규</t>
  </si>
  <si>
    <t>우병순</t>
  </si>
  <si>
    <t>농림과</t>
  </si>
  <si>
    <t>이덕화</t>
  </si>
  <si>
    <t>징수과</t>
  </si>
  <si>
    <t>이성만</t>
  </si>
  <si>
    <t>상여금 차지율</t>
  </si>
  <si>
    <t>이순선</t>
  </si>
  <si>
    <t>민방위과</t>
  </si>
  <si>
    <t>장병철</t>
  </si>
  <si>
    <t>장성태</t>
  </si>
  <si>
    <t>장재근</t>
  </si>
  <si>
    <t>최은경</t>
  </si>
  <si>
    <t>추병선</t>
  </si>
  <si>
    <t>판매량</t>
  </si>
  <si>
    <t>2월</t>
  </si>
  <si>
    <t>3월</t>
  </si>
  <si>
    <t>4월</t>
  </si>
  <si>
    <t>5월</t>
  </si>
  <si>
    <t>6월</t>
  </si>
  <si>
    <t>[표1]</t>
    <phoneticPr fontId="1" type="noConversion"/>
  </si>
  <si>
    <t>[표2]</t>
    <phoneticPr fontId="1" type="noConversion"/>
  </si>
  <si>
    <t>생산기간</t>
    <phoneticPr fontId="9" type="noConversion"/>
  </si>
  <si>
    <t>생산량</t>
    <phoneticPr fontId="9" type="noConversion"/>
  </si>
  <si>
    <t>판매량</t>
    <phoneticPr fontId="9" type="noConversion"/>
  </si>
  <si>
    <t>판매율</t>
    <phoneticPr fontId="9" type="noConversion"/>
  </si>
  <si>
    <t>판매량</t>
    <phoneticPr fontId="10" type="noConversion"/>
  </si>
  <si>
    <t>판매율</t>
    <phoneticPr fontId="10" type="noConversion"/>
  </si>
  <si>
    <t>1월</t>
    <phoneticPr fontId="9" type="noConversion"/>
  </si>
  <si>
    <t>부산지점 판매 현황</t>
  </si>
  <si>
    <t>제품</t>
  </si>
  <si>
    <t>판매단가</t>
  </si>
  <si>
    <t>판매금액</t>
  </si>
  <si>
    <t>컴퓨터</t>
  </si>
  <si>
    <t>냉장고</t>
  </si>
  <si>
    <t>카메라</t>
  </si>
  <si>
    <t>모니터</t>
  </si>
  <si>
    <t>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</si>
  <si>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</si>
  <si>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</si>
  <si>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</si>
  <si>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</si>
  <si>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</si>
  <si>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종목명</t>
    <phoneticPr fontId="1" type="noConversion"/>
  </si>
  <si>
    <t>종가</t>
    <phoneticPr fontId="1" type="noConversion"/>
  </si>
  <si>
    <t>전일비</t>
    <phoneticPr fontId="1" type="noConversion"/>
  </si>
  <si>
    <t>등락률(%)</t>
    <phoneticPr fontId="1" type="noConversion"/>
  </si>
  <si>
    <t>시가총액(억원)</t>
    <phoneticPr fontId="1" type="noConversion"/>
  </si>
  <si>
    <t>상장주식수</t>
    <phoneticPr fontId="1" type="noConversion"/>
  </si>
  <si>
    <t>남원물산</t>
    <phoneticPr fontId="1" type="noConversion"/>
  </si>
  <si>
    <t>한국산업</t>
    <phoneticPr fontId="1" type="noConversion"/>
  </si>
  <si>
    <t>종일제강</t>
    <phoneticPr fontId="1" type="noConversion"/>
  </si>
  <si>
    <t>성대상사</t>
    <phoneticPr fontId="1" type="noConversion"/>
  </si>
  <si>
    <t>유명반도체</t>
    <phoneticPr fontId="1" type="noConversion"/>
  </si>
  <si>
    <t>우리제약</t>
    <phoneticPr fontId="1" type="noConversion"/>
  </si>
  <si>
    <t>진흥화학</t>
    <phoneticPr fontId="1" type="noConversion"/>
  </si>
  <si>
    <t>한국제지</t>
    <phoneticPr fontId="1" type="noConversion"/>
  </si>
  <si>
    <t>신한양조</t>
    <phoneticPr fontId="1" type="noConversion"/>
  </si>
  <si>
    <t>서울전자</t>
    <phoneticPr fontId="1" type="noConversion"/>
  </si>
  <si>
    <t>일성증권</t>
    <phoneticPr fontId="1" type="noConversion"/>
  </si>
  <si>
    <t>두성전자</t>
    <phoneticPr fontId="1" type="noConversion"/>
  </si>
  <si>
    <t>불우이웃성금 송금현황</t>
  </si>
  <si>
    <t>송금자</t>
  </si>
  <si>
    <t>계좌</t>
  </si>
  <si>
    <t>금액</t>
  </si>
  <si>
    <t>김천사</t>
  </si>
  <si>
    <t>111-1234-567</t>
  </si>
  <si>
    <t>최하늘</t>
  </si>
  <si>
    <t>222-4567-890</t>
  </si>
  <si>
    <t>최도움</t>
  </si>
  <si>
    <t>333-9876-432</t>
  </si>
  <si>
    <t>박사랑</t>
  </si>
  <si>
    <t>444-1854-325</t>
  </si>
  <si>
    <t>김우상</t>
  </si>
  <si>
    <t>1254-2542-251</t>
  </si>
  <si>
    <t>김원상</t>
  </si>
  <si>
    <t>2452-2451-253</t>
  </si>
  <si>
    <t>길벗은행</t>
    <phoneticPr fontId="1" type="noConversion"/>
  </si>
  <si>
    <t>[표4] 직위별 상여금 차지율</t>
    <phoneticPr fontId="1" type="noConversion"/>
  </si>
  <si>
    <t>조건</t>
    <phoneticPr fontId="1" type="noConversion"/>
  </si>
  <si>
    <t>총합계</t>
  </si>
  <si>
    <t>가전쇼핑몰</t>
  </si>
  <si>
    <t>여행정보몰</t>
  </si>
  <si>
    <t>예술쇼핑몰</t>
  </si>
  <si>
    <t>음악쇼핑몰</t>
  </si>
  <si>
    <t>종합쇼핑몰</t>
  </si>
  <si>
    <t>합계 : DB운영비</t>
  </si>
  <si>
    <t>쇼핑몰</t>
  </si>
  <si>
    <t>일(개설일)</t>
  </si>
  <si>
    <t>개설일</t>
  </si>
  <si>
    <t>**</t>
  </si>
  <si>
    <t>2023-04-01 - 2023-04-30</t>
  </si>
  <si>
    <t>2023-05-01 - 2023-05-30</t>
  </si>
  <si>
    <t>2023-05-31 - 2023-06-29</t>
  </si>
  <si>
    <t>2023-06-30 - 2023-07-29</t>
  </si>
  <si>
    <t>도메인</t>
  </si>
  <si>
    <t>회원수</t>
  </si>
  <si>
    <t>용량</t>
  </si>
  <si>
    <t>DB운영비</t>
  </si>
  <si>
    <t>광고비</t>
  </si>
  <si>
    <t>배너비</t>
  </si>
  <si>
    <t>총액</t>
  </si>
  <si>
    <t>www.Sam.co.kr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</si>
</sst>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d&quot;일&quot;"/>
    <numFmt numFmtId="177" formatCode="0.0_);[Red]\(0.0\)"/>
    <numFmt numFmtId="178" formatCode="0.0%"/>
    <numFmt numFmtId="179" formatCode="yy&quot;-&quot;m&quot;-&quot;d"/>
    <numFmt numFmtId="180" formatCode="[Red]0.00&quot;↑&quot;;[Blue]0.00&quot;↓&quot;;0.00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체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41" fontId="0" fillId="0" borderId="1" xfId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9" fontId="8" fillId="0" borderId="1" xfId="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1" xfId="5" applyFont="1" applyBorder="1" applyAlignment="1">
      <alignment vertical="center"/>
    </xf>
    <xf numFmtId="178" fontId="8" fillId="0" borderId="1" xfId="4" applyNumberFormat="1" applyFont="1" applyFill="1" applyBorder="1" applyAlignment="1">
      <alignment horizontal="center" vertical="center"/>
    </xf>
    <xf numFmtId="41" fontId="8" fillId="0" borderId="1" xfId="5" applyFont="1" applyFill="1" applyBorder="1" applyAlignment="1">
      <alignment horizontal="center" vertical="center" wrapText="1"/>
    </xf>
    <xf numFmtId="178" fontId="8" fillId="0" borderId="1" xfId="4" applyNumberFormat="1" applyFont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41" fontId="8" fillId="4" borderId="1" xfId="5" applyFont="1" applyFill="1" applyBorder="1" applyAlignment="1">
      <alignment vertical="center"/>
    </xf>
    <xf numFmtId="178" fontId="8" fillId="4" borderId="1" xfId="4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4" fillId="0" borderId="1" xfId="1" applyFont="1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6">
    <cellStyle name="백분율" xfId="2" builtinId="5"/>
    <cellStyle name="백분율 2" xfId="4" xr:uid="{D34A8DDD-652D-4B6C-99F9-103595B26F42}"/>
    <cellStyle name="쉼표 [0]" xfId="1" builtinId="6"/>
    <cellStyle name="쉼표 [0] 2" xfId="5" xr:uid="{B7FA6B25-D92E-43BB-A0E5-74A2691F8974}"/>
    <cellStyle name="표준" xfId="0" builtinId="0"/>
    <cellStyle name="표준 2" xfId="3" xr:uid="{DF231A5F-E52D-4662-BC7C-2F1617CDEDB2}"/>
  </cellStyles>
  <dxfs count="2">
    <dxf>
      <numFmt numFmtId="19" formatCode="yyyy/mm/dd"/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'기타작업-1'!$B$1:$D$1</c:f>
          <c:strCache>
            <c:ptCount val="3"/>
            <c:pt idx="0">
              <c:v>부산지점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A-4693-A767-6B809BF4394F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'기타작업-1'!$A$4:$A$8</c:f>
              <c:strCache>
                <c:ptCount val="5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</c:strCache>
            </c:strRef>
          </c:cat>
          <c:val>
            <c:numRef>
              <c:f>'기타작업-1'!$E$4:$E$8</c:f>
              <c:numCache>
                <c:formatCode>_(* #,##0_);_(* \(#,##0\);_(* "-"_);_(@_)</c:formatCode>
                <c:ptCount val="5"/>
                <c:pt idx="0">
                  <c:v>8400</c:v>
                </c:pt>
                <c:pt idx="1">
                  <c:v>18000</c:v>
                </c:pt>
                <c:pt idx="2">
                  <c:v>3200</c:v>
                </c:pt>
                <c:pt idx="3">
                  <c:v>6300</c:v>
                </c:pt>
                <c:pt idx="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BF2-91F4-0116159D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10247167"/>
        <c:axId val="1800685343"/>
      </c:barChart>
      <c:lineChart>
        <c:grouping val="standard"/>
        <c:varyColors val="0"/>
        <c:ser>
          <c:idx val="1"/>
          <c:order val="1"/>
          <c:tx>
            <c:strRef>
              <c:f>'기타작업-1'!$C$3</c:f>
              <c:strCache>
                <c:ptCount val="1"/>
                <c:pt idx="0">
                  <c:v>판매량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'기타작업-1'!$A$4:$A$8</c:f>
              <c:strCache>
                <c:ptCount val="5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</c:strCache>
            </c:strRef>
          </c:cat>
          <c:val>
            <c:numRef>
              <c:f>'기타작업-1'!$C$4:$C$8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6-48B7-BC66-9489C39B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6592"/>
        <c:axId val="156206112"/>
      </c:lineChart>
      <c:catAx>
        <c:axId val="1510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00685343"/>
        <c:crosses val="autoZero"/>
        <c:auto val="1"/>
        <c:lblAlgn val="ctr"/>
        <c:lblOffset val="100"/>
        <c:noMultiLvlLbl val="0"/>
      </c:catAx>
      <c:valAx>
        <c:axId val="180068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0247167"/>
        <c:crosses val="autoZero"/>
        <c:crossBetween val="between"/>
      </c:valAx>
      <c:valAx>
        <c:axId val="15620611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206592"/>
        <c:crosses val="max"/>
        <c:crossBetween val="between"/>
      </c:valAx>
      <c:catAx>
        <c:axId val="15620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206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</xdr:row>
      <xdr:rowOff>0</xdr:rowOff>
    </xdr:from>
    <xdr:to>
      <xdr:col>12</xdr:col>
      <xdr:colOff>0</xdr:colOff>
      <xdr:row>5</xdr:row>
      <xdr:rowOff>47625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2200" y="482600"/>
          <a:ext cx="175260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/>
            <a:t> </a:t>
          </a:r>
          <a:r>
            <a:rPr lang="ko-KR" altLang="en-US" sz="1300" b="1">
              <a:solidFill>
                <a:schemeClr val="tx1"/>
              </a:solidFill>
            </a:rPr>
            <a:t>전체 학생수 </a:t>
          </a:r>
          <a:r>
            <a:rPr lang="en-US" altLang="ko-KR" sz="1400">
              <a:solidFill>
                <a:schemeClr val="tx1"/>
              </a:solidFill>
            </a:rPr>
            <a:t>: </a:t>
          </a:r>
          <a:r>
            <a:rPr lang="en-US" altLang="ko-KR" sz="1300">
              <a:solidFill>
                <a:schemeClr val="tx1"/>
              </a:solidFill>
            </a:rPr>
            <a:t>17</a:t>
          </a:r>
          <a:r>
            <a:rPr lang="ko-KR" altLang="en-US" sz="1300">
              <a:solidFill>
                <a:schemeClr val="tx1"/>
              </a:solidFill>
            </a:rPr>
            <a:t>명</a:t>
          </a:r>
        </a:p>
        <a:p>
          <a:pPr algn="l"/>
          <a:r>
            <a:rPr lang="ko-KR" altLang="en-US" sz="1100" b="1">
              <a:solidFill>
                <a:schemeClr val="tx1"/>
              </a:solidFill>
            </a:rPr>
            <a:t> </a:t>
          </a:r>
          <a:r>
            <a:rPr lang="ko-KR" altLang="en-US" sz="1300" b="1">
              <a:solidFill>
                <a:schemeClr val="tx1"/>
              </a:solidFill>
            </a:rPr>
            <a:t>전체 평균 </a:t>
          </a:r>
          <a:r>
            <a:rPr lang="en-US" altLang="ko-KR" sz="1400">
              <a:solidFill>
                <a:schemeClr val="tx1"/>
              </a:solidFill>
            </a:rPr>
            <a:t>: </a:t>
          </a:r>
          <a:r>
            <a:rPr lang="en-US" altLang="ko-KR" sz="1300">
              <a:solidFill>
                <a:schemeClr val="tx1"/>
              </a:solidFill>
            </a:rPr>
            <a:t>82</a:t>
          </a:r>
          <a:r>
            <a:rPr lang="ko-KR" altLang="en-US" sz="1300">
              <a:solidFill>
                <a:schemeClr val="tx1"/>
              </a:solidFill>
            </a:rPr>
            <a:t>점</a:t>
          </a:r>
        </a:p>
        <a:p>
          <a:pPr algn="l"/>
          <a:endParaRPr lang="ko-KR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</xdr:row>
          <xdr:rowOff>0</xdr:rowOff>
        </xdr:from>
        <xdr:to>
          <xdr:col>4</xdr:col>
          <xdr:colOff>571500</xdr:colOff>
          <xdr:row>2</xdr:row>
          <xdr:rowOff>91440</xdr:rowOff>
        </xdr:to>
        <xdr:sp macro="" textlink="">
          <xdr:nvSpPr>
            <xdr:cNvPr id="3073" name="cmd송금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7" refreshedDate="45509.777024189818" backgroundQuery="1" createdVersion="8" refreshedVersion="8" minRefreshableVersion="3" recordCount="45" xr:uid="{EA110A08-63EB-464F-BBB2-A382EC4BDE9E}">
  <cacheSource type="external" connectionId="1"/>
  <cacheFields count="10">
    <cacheField name="개설일" numFmtId="0">
      <sharedItems containsSemiMixedTypes="0" containsNonDate="0" containsDate="1" containsString="0" minDate="2023-04-30T00:00:00" maxDate="2023-07-08T00:00:00" count="45"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8T00:00:00"/>
        <d v="2023-05-09T00:00:00"/>
        <d v="2023-05-13T00:00:00"/>
        <d v="2023-05-14T00:00:00"/>
        <d v="2023-05-16T00:00:00"/>
        <d v="2023-05-17T00:00:00"/>
        <d v="2023-05-18T00:00:00"/>
        <d v="2023-05-19T00:00:00"/>
        <d v="2023-05-20T00:00:00"/>
        <d v="2023-05-21T00:00:00"/>
        <d v="2023-05-26T00:00:00"/>
        <d v="2023-05-30T00:00:00"/>
        <d v="2023-05-31T00:00:00"/>
        <d v="2023-06-02T00:00:00"/>
        <d v="2023-06-03T00:00:00"/>
        <d v="2023-06-04T00:00:00"/>
        <d v="2023-06-05T00:00:00"/>
        <d v="2023-06-06T00:00:00"/>
        <d v="2023-06-07T00:00:00"/>
        <d v="2023-06-10T00:00:00"/>
        <d v="2023-06-11T00:00:00"/>
        <d v="2023-06-12T00:00:00"/>
        <d v="2023-06-13T00:00:00"/>
        <d v="2023-06-16T00:00:00"/>
        <d v="2023-06-17T00:00:00"/>
        <d v="2023-06-19T00:00:00"/>
        <d v="2023-06-22T00:00:00"/>
        <d v="2023-06-23T00:00:00"/>
        <d v="2023-06-24T00:00:00"/>
        <d v="2023-06-26T00:00:00"/>
        <d v="2023-06-27T00:00:00"/>
        <d v="2023-06-29T00:00:00"/>
        <d v="2023-07-02T00:00:00"/>
        <d v="2023-07-03T00:00:00"/>
        <d v="2023-07-04T00:00:00"/>
        <d v="2023-07-05T00:00:00"/>
        <d v="2023-07-06T00:00:00"/>
        <d v="2023-07-07T00:00:00"/>
      </sharedItems>
      <fieldGroup par="9"/>
    </cacheField>
    <cacheField name="도메인" numFmtId="0">
      <sharedItems/>
    </cacheField>
    <cacheField name="쇼핑몰" numFmtId="0">
      <sharedItems count="5">
        <s v="종합쇼핑몰"/>
        <s v="음악쇼핑몰"/>
        <s v="가전쇼핑몰"/>
        <s v="예술쇼핑몰"/>
        <s v="여행정보몰"/>
      </sharedItems>
    </cacheField>
    <cacheField name="회원수" numFmtId="0">
      <sharedItems containsSemiMixedTypes="0" containsString="0" containsNumber="1" containsInteger="1" minValue="90" maxValue="360" count="15">
        <n v="250"/>
        <n v="360"/>
        <n v="140"/>
        <n v="110"/>
        <n v="210"/>
        <n v="230"/>
        <n v="120"/>
        <n v="200"/>
        <n v="190"/>
        <n v="170"/>
        <n v="220"/>
        <n v="180"/>
        <n v="160"/>
        <n v="90"/>
        <n v="240"/>
      </sharedItems>
    </cacheField>
    <cacheField name="용량" numFmtId="0">
      <sharedItems containsSemiMixedTypes="0" containsString="0" containsNumber="1" containsInteger="1" minValue="1544" maxValue="2430"/>
    </cacheField>
    <cacheField name="DB운영비" numFmtId="0">
      <sharedItems containsSemiMixedTypes="0" containsString="0" containsNumber="1" containsInteger="1" minValue="200970" maxValue="737280"/>
    </cacheField>
    <cacheField name="광고비" numFmtId="0">
      <sharedItems containsSemiMixedTypes="0" containsString="0" containsNumber="1" containsInteger="1" minValue="241164" maxValue="884736"/>
    </cacheField>
    <cacheField name="배너비" numFmtId="0">
      <sharedItems containsSemiMixedTypes="0" containsString="0" containsNumber="1" minValue="61898.76" maxValue="227082.23999999999"/>
    </cacheField>
    <cacheField name="총액" numFmtId="0">
      <sharedItems containsSemiMixedTypes="0" containsString="0" containsNumber="1" minValue="504032.76" maxValue="1849098.24"/>
    </cacheField>
    <cacheField name="일(개설일)" numFmtId="0" databaseField="0">
      <fieldGroup base="0">
        <rangePr autoStart="0" autoEnd="0" groupBy="days" startDate="2023-04-01T00:00:00" endDate="2023-07-29T00:00:00" groupInterval="30"/>
        <groupItems count="6">
          <s v="&lt;2023-04-01"/>
          <s v="2023-04-01 - 2023-04-30"/>
          <s v="2023-05-01 - 2023-05-30"/>
          <s v="2023-05-31 - 2023-06-29"/>
          <s v="2023-06-30 - 2023-07-29"/>
          <s v="&gt;2023-07-2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www.Sam.co.kr"/>
    <x v="0"/>
    <x v="0"/>
    <n v="1544"/>
    <n v="386000"/>
    <n v="463200"/>
    <n v="144364"/>
    <n v="993564"/>
  </r>
  <r>
    <x v="1"/>
    <s v="www.So.co.kr"/>
    <x v="1"/>
    <x v="1"/>
    <n v="2048"/>
    <n v="737280"/>
    <n v="884736"/>
    <n v="227082.23999999999"/>
    <n v="1849098.24"/>
  </r>
  <r>
    <x v="2"/>
    <s v="www.Jo.ne.kr"/>
    <x v="0"/>
    <x v="2"/>
    <n v="2373"/>
    <n v="332220"/>
    <n v="398664"/>
    <n v="102323.76"/>
    <n v="833207.76"/>
  </r>
  <r>
    <x v="3"/>
    <s v="www.Namgung.or.kr"/>
    <x v="1"/>
    <x v="3"/>
    <n v="2127"/>
    <n v="233970"/>
    <n v="280764"/>
    <n v="72062.759999999995"/>
    <n v="586796.76"/>
  </r>
  <r>
    <x v="4"/>
    <s v="www.Son.com"/>
    <x v="0"/>
    <x v="3"/>
    <n v="1841"/>
    <n v="202510"/>
    <n v="243012"/>
    <n v="62373.08"/>
    <n v="507895.08"/>
  </r>
  <r>
    <x v="5"/>
    <s v="www.Byun.co.kr"/>
    <x v="0"/>
    <x v="4"/>
    <n v="2139"/>
    <n v="449190"/>
    <n v="539028"/>
    <n v="138350.51999999999"/>
    <n v="1126568.52"/>
  </r>
  <r>
    <x v="6"/>
    <s v="www.Maeng.com"/>
    <x v="1"/>
    <x v="5"/>
    <n v="2147"/>
    <n v="493810"/>
    <n v="592572"/>
    <n v="152093.48000000001"/>
    <n v="1238475.48"/>
  </r>
  <r>
    <x v="7"/>
    <s v="www.So.ne.kr"/>
    <x v="0"/>
    <x v="6"/>
    <n v="2307"/>
    <n v="276840"/>
    <n v="332208"/>
    <n v="85266.72"/>
    <n v="694314.72"/>
  </r>
  <r>
    <x v="8"/>
    <s v="www.Myung.com"/>
    <x v="0"/>
    <x v="6"/>
    <n v="2388"/>
    <n v="286560"/>
    <n v="343872"/>
    <n v="88260.479999999996"/>
    <n v="718692.48"/>
  </r>
  <r>
    <x v="9"/>
    <s v="www.Bok.or.kr"/>
    <x v="1"/>
    <x v="7"/>
    <n v="1769"/>
    <n v="353800"/>
    <n v="424560"/>
    <n v="108970.4"/>
    <n v="887330.4"/>
  </r>
  <r>
    <x v="10"/>
    <s v="www.Jun.co.kr"/>
    <x v="0"/>
    <x v="6"/>
    <n v="1916"/>
    <n v="229920"/>
    <n v="275904"/>
    <n v="70815.360000000001"/>
    <n v="576639.36"/>
  </r>
  <r>
    <x v="11"/>
    <s v="www.Mok.com"/>
    <x v="2"/>
    <x v="5"/>
    <n v="2430"/>
    <n v="558900"/>
    <n v="670680"/>
    <n v="172141.2"/>
    <n v="1401721.2"/>
  </r>
  <r>
    <x v="12"/>
    <s v="www.Kil.com"/>
    <x v="1"/>
    <x v="8"/>
    <n v="1955"/>
    <n v="371450"/>
    <n v="445740"/>
    <n v="114406.6"/>
    <n v="931596.6"/>
  </r>
  <r>
    <x v="13"/>
    <s v="www.Nae.or.kr"/>
    <x v="2"/>
    <x v="9"/>
    <n v="2187"/>
    <n v="371790"/>
    <n v="446148"/>
    <n v="114511.32"/>
    <n v="932449.32"/>
  </r>
  <r>
    <x v="14"/>
    <s v="www.Maeng.ne.kr"/>
    <x v="0"/>
    <x v="9"/>
    <n v="2316"/>
    <n v="393720"/>
    <n v="472464"/>
    <n v="121265.76"/>
    <n v="987449.76"/>
  </r>
  <r>
    <x v="15"/>
    <s v="www.Won.co.kr"/>
    <x v="3"/>
    <x v="9"/>
    <n v="2314"/>
    <n v="393380"/>
    <n v="472056"/>
    <n v="121161.04"/>
    <n v="986597.04"/>
  </r>
  <r>
    <x v="16"/>
    <s v="www.Bin.ne.kr"/>
    <x v="3"/>
    <x v="9"/>
    <n v="2321"/>
    <n v="394570"/>
    <n v="473484"/>
    <n v="121527.56"/>
    <n v="989581.56"/>
  </r>
  <r>
    <x v="17"/>
    <s v="www.Jun.ne.kr"/>
    <x v="1"/>
    <x v="2"/>
    <n v="1896"/>
    <n v="265440"/>
    <n v="318528"/>
    <n v="81755.520000000004"/>
    <n v="665723.52"/>
  </r>
  <r>
    <x v="18"/>
    <s v="www.Mok.ne.kr"/>
    <x v="4"/>
    <x v="10"/>
    <n v="2078"/>
    <n v="457160"/>
    <n v="548592"/>
    <n v="140805.28"/>
    <n v="1146557.28"/>
  </r>
  <r>
    <x v="19"/>
    <s v="www.So.ne.kr"/>
    <x v="2"/>
    <x v="5"/>
    <n v="2183"/>
    <n v="502090"/>
    <n v="602508"/>
    <n v="154643.72"/>
    <n v="1259241.72"/>
  </r>
  <r>
    <x v="20"/>
    <s v="www.Jun.com"/>
    <x v="0"/>
    <x v="11"/>
    <n v="2302"/>
    <n v="414360"/>
    <n v="497232"/>
    <n v="127622.88"/>
    <n v="1039214.88"/>
  </r>
  <r>
    <x v="21"/>
    <s v="www.Su.com"/>
    <x v="0"/>
    <x v="7"/>
    <n v="2020"/>
    <n v="404000"/>
    <n v="484800"/>
    <n v="124432"/>
    <n v="1013232"/>
  </r>
  <r>
    <x v="22"/>
    <s v="www.So.co.kr"/>
    <x v="2"/>
    <x v="12"/>
    <n v="2175"/>
    <n v="348000"/>
    <n v="417600"/>
    <n v="107184"/>
    <n v="872784"/>
  </r>
  <r>
    <x v="23"/>
    <s v="www.Hang.com"/>
    <x v="3"/>
    <x v="2"/>
    <n v="2310"/>
    <n v="323400"/>
    <n v="388080"/>
    <n v="99607.2"/>
    <n v="811087.2"/>
  </r>
  <r>
    <x v="24"/>
    <s v="www.Yong.com"/>
    <x v="3"/>
    <x v="12"/>
    <n v="1706"/>
    <n v="272960"/>
    <n v="327552"/>
    <n v="84071.679999999993"/>
    <n v="684583.68"/>
  </r>
  <r>
    <x v="25"/>
    <s v="www.Son.com"/>
    <x v="0"/>
    <x v="10"/>
    <n v="2415"/>
    <n v="531300"/>
    <n v="637560"/>
    <n v="163640.4"/>
    <n v="1332500.3999999999"/>
  </r>
  <r>
    <x v="26"/>
    <s v="www.Su.com"/>
    <x v="3"/>
    <x v="6"/>
    <n v="2215"/>
    <n v="265800"/>
    <n v="318960"/>
    <n v="81866.399999999994"/>
    <n v="666626.4"/>
  </r>
  <r>
    <x v="27"/>
    <s v="www.Won.ne.kr"/>
    <x v="1"/>
    <x v="8"/>
    <n v="1781"/>
    <n v="338390"/>
    <n v="406068"/>
    <n v="104224.12"/>
    <n v="848682.12"/>
  </r>
  <r>
    <x v="28"/>
    <s v="www.Bong.ne.kr"/>
    <x v="4"/>
    <x v="10"/>
    <n v="1896"/>
    <n v="417120"/>
    <n v="500544"/>
    <n v="128472.96000000001"/>
    <n v="1046136.96"/>
  </r>
  <r>
    <x v="29"/>
    <s v="www.Kwun.or.kr"/>
    <x v="2"/>
    <x v="8"/>
    <n v="1622"/>
    <n v="308180"/>
    <n v="369816"/>
    <n v="94919.44"/>
    <n v="772915.44"/>
  </r>
  <r>
    <x v="30"/>
    <s v="www.Chae.ne.kr"/>
    <x v="4"/>
    <x v="7"/>
    <n v="1938"/>
    <n v="387600"/>
    <n v="465120"/>
    <n v="119380.8"/>
    <n v="972100.8"/>
  </r>
  <r>
    <x v="31"/>
    <s v="www.Do.or.kr"/>
    <x v="2"/>
    <x v="6"/>
    <n v="2215"/>
    <n v="265800"/>
    <n v="318960"/>
    <n v="81866.399999999994"/>
    <n v="666626.4"/>
  </r>
  <r>
    <x v="32"/>
    <s v="www.Ku.ne.kr"/>
    <x v="1"/>
    <x v="7"/>
    <n v="1652"/>
    <n v="330400"/>
    <n v="396480"/>
    <n v="101763.2"/>
    <n v="828643.2"/>
  </r>
  <r>
    <x v="33"/>
    <s v="www.Jin.or.kr"/>
    <x v="3"/>
    <x v="3"/>
    <n v="1827"/>
    <n v="200970"/>
    <n v="241164"/>
    <n v="61898.76"/>
    <n v="504032.76"/>
  </r>
  <r>
    <x v="34"/>
    <s v="www.Hang.com"/>
    <x v="0"/>
    <x v="11"/>
    <n v="1838"/>
    <n v="330840"/>
    <n v="397008"/>
    <n v="101898.72"/>
    <n v="829746.72"/>
  </r>
  <r>
    <x v="35"/>
    <s v="www.Han.or.kr"/>
    <x v="1"/>
    <x v="13"/>
    <n v="2321"/>
    <n v="208890"/>
    <n v="250668"/>
    <n v="64338.12"/>
    <n v="523896.12"/>
  </r>
  <r>
    <x v="36"/>
    <s v="www.Man.co.kr"/>
    <x v="4"/>
    <x v="14"/>
    <n v="2229"/>
    <n v="534960"/>
    <n v="641952"/>
    <n v="164767.67999999999"/>
    <n v="1341679.68"/>
  </r>
  <r>
    <x v="37"/>
    <s v="www.Woon.ne.kr"/>
    <x v="1"/>
    <x v="9"/>
    <n v="2357"/>
    <n v="400690"/>
    <n v="480828"/>
    <n v="123412.52"/>
    <n v="1004930.52"/>
  </r>
  <r>
    <x v="38"/>
    <s v="www.Jo.co.kr"/>
    <x v="1"/>
    <x v="13"/>
    <n v="2305"/>
    <n v="207450"/>
    <n v="248940"/>
    <n v="63894.6"/>
    <n v="520284.6"/>
  </r>
  <r>
    <x v="39"/>
    <s v="www.Du.or.kr"/>
    <x v="3"/>
    <x v="11"/>
    <n v="1793"/>
    <n v="322740"/>
    <n v="387288"/>
    <n v="99403.92"/>
    <n v="809431.92"/>
  </r>
  <r>
    <x v="40"/>
    <s v="www.Ryu.com"/>
    <x v="3"/>
    <x v="7"/>
    <n v="2052"/>
    <n v="410400"/>
    <n v="492480"/>
    <n v="126403.2"/>
    <n v="1029283.2"/>
  </r>
  <r>
    <x v="41"/>
    <s v="www.Dan.ne.kr"/>
    <x v="1"/>
    <x v="12"/>
    <n v="1961"/>
    <n v="313760"/>
    <n v="376512"/>
    <n v="96638.080000000002"/>
    <n v="786910.08"/>
  </r>
  <r>
    <x v="42"/>
    <s v="www.Song.co.kr"/>
    <x v="1"/>
    <x v="2"/>
    <n v="1867"/>
    <n v="261380"/>
    <n v="313656"/>
    <n v="80505.039999999994"/>
    <n v="655541.04"/>
  </r>
  <r>
    <x v="43"/>
    <s v="www.Maen.or.kr"/>
    <x v="3"/>
    <x v="12"/>
    <n v="2024"/>
    <n v="323840"/>
    <n v="388608"/>
    <n v="99742.720000000001"/>
    <n v="812190.71999999997"/>
  </r>
  <r>
    <x v="44"/>
    <s v="www.Moon.or.kr"/>
    <x v="0"/>
    <x v="10"/>
    <n v="1994"/>
    <n v="438680"/>
    <n v="526416"/>
    <n v="135113.44"/>
    <n v="1100209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4853E-F6B3-49C7-97F2-F3D060024F78}" name="피벗 테이블1" cacheId="5" applyNumberFormats="0" applyBorderFormats="0" applyFontFormats="0" applyPatternFormats="0" applyAlignmentFormats="0" applyWidthHeightFormats="1" dataCaption="값" missingCaption="**" updatedVersion="8" minRefreshableVersion="3" useAutoFormatting="1" itemPrintTitles="1" mergeItem="1" createdVersion="8" indent="0" compact="0" outline="1" outlineData="1" compactData="0" multipleFieldFilters="0" fieldListSortAscending="1">
  <location ref="A3:G9" firstHeaderRow="1" firstDataRow="2" firstDataCol="1"/>
  <pivotFields count="10"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compact="0" showAll="0"/>
    <pivotField axis="axisCol" compact="0" showAll="0">
      <items count="6">
        <item x="2"/>
        <item x="4"/>
        <item x="3"/>
        <item x="1"/>
        <item x="0"/>
        <item t="default"/>
      </items>
    </pivotField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9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합계 : DB운영비" fld="5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11076-F22F-451D-A248-6A87F94EDA0B}" name="표1" displayName="표1" ref="A1:I2" totalsRowShown="0">
  <autoFilter ref="A1:I2" xr:uid="{30311076-F22F-451D-A248-6A87F94EDA0B}"/>
  <tableColumns count="9">
    <tableColumn id="1" xr3:uid="{74906E36-EB81-439C-B6A2-A60767F29A5F}" name="개설일" dataDxfId="0"/>
    <tableColumn id="2" xr3:uid="{CFDC323F-76D3-48BD-AA04-CF64DEBA830E}" name="도메인"/>
    <tableColumn id="3" xr3:uid="{6E3EA406-75C5-4DD6-B8CE-E33628E404AD}" name="쇼핑몰"/>
    <tableColumn id="4" xr3:uid="{4C82D55D-8FCA-43C7-B616-1D41B0017AD2}" name="회원수"/>
    <tableColumn id="5" xr3:uid="{C912301E-5F5B-40A9-8B6C-77979C158F63}" name="용량"/>
    <tableColumn id="6" xr3:uid="{B6A00699-5990-45D4-86F7-B929A4BCDF60}" name="DB운영비"/>
    <tableColumn id="7" xr3:uid="{627D3328-26E1-4726-A652-C7E5E06834EA}" name="광고비"/>
    <tableColumn id="8" xr3:uid="{E0E76A93-046B-420B-A4AD-5355B1FAF936}" name="배너비"/>
    <tableColumn id="9" xr3:uid="{CA747868-ADE0-40D9-962D-EAC441B52BC4}" name="총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24"/>
  <sheetViews>
    <sheetView workbookViewId="0">
      <selection activeCell="A4" sqref="A4:F14"/>
    </sheetView>
  </sheetViews>
  <sheetFormatPr defaultRowHeight="17.399999999999999"/>
  <cols>
    <col min="1" max="1" width="11.59765625" bestFit="1" customWidth="1"/>
    <col min="3" max="3" width="11.59765625" customWidth="1"/>
    <col min="4" max="4" width="6.19921875" customWidth="1"/>
  </cols>
  <sheetData>
    <row r="1" spans="1:6" ht="21">
      <c r="A1" s="43" t="s">
        <v>0</v>
      </c>
      <c r="B1" s="43"/>
      <c r="C1" s="43"/>
      <c r="D1" s="43"/>
      <c r="E1" s="43"/>
      <c r="F1" s="43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t="s">
        <v>7</v>
      </c>
      <c r="B4" t="s">
        <v>8</v>
      </c>
      <c r="C4" s="2">
        <v>45152</v>
      </c>
      <c r="D4">
        <v>12</v>
      </c>
      <c r="E4">
        <v>162960</v>
      </c>
      <c r="F4">
        <v>12000</v>
      </c>
    </row>
    <row r="5" spans="1:6">
      <c r="A5" t="s">
        <v>9</v>
      </c>
      <c r="B5" t="s">
        <v>8</v>
      </c>
      <c r="C5" s="2">
        <v>45023</v>
      </c>
      <c r="D5">
        <v>11</v>
      </c>
      <c r="E5">
        <v>124058</v>
      </c>
      <c r="F5">
        <v>8000</v>
      </c>
    </row>
    <row r="6" spans="1:6">
      <c r="A6" t="s">
        <v>9</v>
      </c>
      <c r="B6" t="s">
        <v>8</v>
      </c>
      <c r="C6" s="2">
        <v>44935</v>
      </c>
      <c r="D6">
        <v>15</v>
      </c>
      <c r="E6">
        <v>169170</v>
      </c>
      <c r="F6">
        <v>56000</v>
      </c>
    </row>
    <row r="7" spans="1:6">
      <c r="A7" t="s">
        <v>10</v>
      </c>
      <c r="B7" t="s">
        <v>11</v>
      </c>
      <c r="C7" s="2">
        <v>45115</v>
      </c>
      <c r="D7">
        <v>10</v>
      </c>
      <c r="E7">
        <v>85000</v>
      </c>
      <c r="F7">
        <v>11700</v>
      </c>
    </row>
    <row r="8" spans="1:6">
      <c r="A8" t="s">
        <v>10</v>
      </c>
      <c r="B8" t="s">
        <v>11</v>
      </c>
      <c r="C8" s="2">
        <v>45086</v>
      </c>
      <c r="D8">
        <v>21</v>
      </c>
      <c r="E8">
        <v>178500</v>
      </c>
      <c r="F8">
        <v>27300</v>
      </c>
    </row>
    <row r="9" spans="1:6">
      <c r="A9" t="s">
        <v>10</v>
      </c>
      <c r="B9" t="s">
        <v>11</v>
      </c>
      <c r="C9" s="2">
        <v>45054</v>
      </c>
      <c r="D9">
        <v>25</v>
      </c>
      <c r="E9">
        <v>593000</v>
      </c>
      <c r="F9">
        <v>85700</v>
      </c>
    </row>
    <row r="10" spans="1:6">
      <c r="A10" t="s">
        <v>10</v>
      </c>
      <c r="B10" t="s">
        <v>11</v>
      </c>
      <c r="C10" s="2">
        <v>45021</v>
      </c>
      <c r="D10">
        <v>22</v>
      </c>
      <c r="E10">
        <v>187000</v>
      </c>
      <c r="F10">
        <v>39000</v>
      </c>
    </row>
    <row r="11" spans="1:6">
      <c r="A11" t="s">
        <v>10</v>
      </c>
      <c r="B11" t="s">
        <v>11</v>
      </c>
      <c r="C11" s="2">
        <v>44990</v>
      </c>
      <c r="D11">
        <v>11</v>
      </c>
      <c r="E11">
        <v>93500</v>
      </c>
      <c r="F11">
        <v>39000</v>
      </c>
    </row>
    <row r="12" spans="1:6">
      <c r="A12" t="s">
        <v>12</v>
      </c>
      <c r="B12" t="s">
        <v>13</v>
      </c>
      <c r="C12" s="2">
        <v>44989</v>
      </c>
      <c r="D12">
        <v>15</v>
      </c>
      <c r="E12">
        <v>243250</v>
      </c>
      <c r="F12">
        <v>75000</v>
      </c>
    </row>
    <row r="13" spans="1:6">
      <c r="A13" t="s">
        <v>12</v>
      </c>
      <c r="B13" t="s">
        <v>13</v>
      </c>
      <c r="C13" s="2">
        <v>44962</v>
      </c>
      <c r="D13">
        <v>20</v>
      </c>
      <c r="E13">
        <v>208500</v>
      </c>
      <c r="F13">
        <v>75000</v>
      </c>
    </row>
    <row r="14" spans="1:6">
      <c r="A14" t="s">
        <v>12</v>
      </c>
      <c r="B14" t="s">
        <v>11</v>
      </c>
      <c r="C14" s="2">
        <v>44928</v>
      </c>
      <c r="D14">
        <v>19</v>
      </c>
      <c r="E14">
        <v>660250</v>
      </c>
      <c r="F14">
        <v>19500</v>
      </c>
    </row>
    <row r="16" spans="1:6">
      <c r="A16" t="s">
        <v>176</v>
      </c>
    </row>
    <row r="17" spans="1:6">
      <c r="A17" t="b">
        <f>AND(LEFT(B4,2)*1&lt;=17,D4&gt;=AVERAGE($D$4:$D$14))</f>
        <v>0</v>
      </c>
    </row>
    <row r="19" spans="1:6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</row>
    <row r="20" spans="1:6">
      <c r="A20" t="s">
        <v>10</v>
      </c>
      <c r="B20" t="s">
        <v>11</v>
      </c>
      <c r="C20" s="2">
        <v>45086</v>
      </c>
      <c r="D20">
        <v>21</v>
      </c>
      <c r="E20">
        <v>178500</v>
      </c>
      <c r="F20">
        <v>27300</v>
      </c>
    </row>
    <row r="21" spans="1:6">
      <c r="A21" t="s">
        <v>10</v>
      </c>
      <c r="B21" t="s">
        <v>11</v>
      </c>
      <c r="C21" s="2">
        <v>45054</v>
      </c>
      <c r="D21">
        <v>25</v>
      </c>
      <c r="E21">
        <v>593000</v>
      </c>
      <c r="F21">
        <v>85700</v>
      </c>
    </row>
    <row r="22" spans="1:6">
      <c r="A22" t="s">
        <v>10</v>
      </c>
      <c r="B22" t="s">
        <v>11</v>
      </c>
      <c r="C22" s="2">
        <v>45021</v>
      </c>
      <c r="D22">
        <v>22</v>
      </c>
      <c r="E22">
        <v>187000</v>
      </c>
      <c r="F22">
        <v>39000</v>
      </c>
    </row>
    <row r="23" spans="1:6">
      <c r="A23" t="s">
        <v>12</v>
      </c>
      <c r="B23" t="s">
        <v>13</v>
      </c>
      <c r="C23" s="2">
        <v>44962</v>
      </c>
      <c r="D23">
        <v>20</v>
      </c>
      <c r="E23">
        <v>208500</v>
      </c>
      <c r="F23">
        <v>75000</v>
      </c>
    </row>
    <row r="24" spans="1:6">
      <c r="A24" t="s">
        <v>12</v>
      </c>
      <c r="B24" t="s">
        <v>11</v>
      </c>
      <c r="C24" s="2">
        <v>44928</v>
      </c>
      <c r="D24">
        <v>19</v>
      </c>
      <c r="E24">
        <v>660250</v>
      </c>
      <c r="F24">
        <v>19500</v>
      </c>
    </row>
  </sheetData>
  <mergeCells count="1">
    <mergeCell ref="A1:F1"/>
  </mergeCells>
  <phoneticPr fontId="1" type="noConversion"/>
  <conditionalFormatting sqref="A4:F14">
    <cfRule type="expression" dxfId="1" priority="1">
      <formula>OR($E4=MAX($E$4:$E$14),$F4=MAX($F$4:$F$14))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I20"/>
  <sheetViews>
    <sheetView view="pageLayout" topLeftCell="A18" zoomScaleNormal="100" workbookViewId="0">
      <selection activeCell="M25" sqref="M25"/>
    </sheetView>
  </sheetViews>
  <sheetFormatPr defaultRowHeight="17.399999999999999"/>
  <sheetData>
    <row r="1" spans="1:9" ht="21">
      <c r="A1" s="43" t="s">
        <v>14</v>
      </c>
      <c r="B1" s="43"/>
      <c r="C1" s="43"/>
      <c r="D1" s="43"/>
      <c r="E1" s="43"/>
      <c r="F1" s="43"/>
      <c r="G1" s="43"/>
      <c r="H1" s="43"/>
      <c r="I1" s="43"/>
    </row>
    <row r="3" spans="1:9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>
      <c r="A4" s="4" t="s">
        <v>24</v>
      </c>
      <c r="B4" s="4" t="s">
        <v>25</v>
      </c>
      <c r="C4" s="37">
        <v>80</v>
      </c>
      <c r="D4" s="4">
        <v>78</v>
      </c>
      <c r="E4" s="4">
        <v>82</v>
      </c>
      <c r="F4" s="4">
        <v>90</v>
      </c>
      <c r="G4" s="4">
        <v>81</v>
      </c>
      <c r="H4" s="4">
        <f t="shared" ref="H4:H20" si="0">SUM(C4:G4)</f>
        <v>411</v>
      </c>
      <c r="I4" s="5">
        <f t="shared" ref="I4:I20" si="1">AVERAGE(C4:G4)</f>
        <v>82.2</v>
      </c>
    </row>
    <row r="5" spans="1:9">
      <c r="A5" s="4" t="s">
        <v>26</v>
      </c>
      <c r="B5" s="4" t="s">
        <v>27</v>
      </c>
      <c r="C5" s="37">
        <v>64</v>
      </c>
      <c r="D5" s="4">
        <v>67</v>
      </c>
      <c r="E5" s="4">
        <v>67</v>
      </c>
      <c r="F5" s="4">
        <v>81</v>
      </c>
      <c r="G5" s="4">
        <v>55</v>
      </c>
      <c r="H5" s="4">
        <f t="shared" si="0"/>
        <v>334</v>
      </c>
      <c r="I5" s="5">
        <f t="shared" si="1"/>
        <v>66.8</v>
      </c>
    </row>
    <row r="6" spans="1:9">
      <c r="A6" s="4" t="s">
        <v>28</v>
      </c>
      <c r="B6" s="4" t="s">
        <v>25</v>
      </c>
      <c r="C6" s="37">
        <v>92</v>
      </c>
      <c r="D6" s="4">
        <v>90</v>
      </c>
      <c r="E6" s="4">
        <v>94</v>
      </c>
      <c r="F6" s="4">
        <v>93</v>
      </c>
      <c r="G6" s="4">
        <v>95</v>
      </c>
      <c r="H6" s="4">
        <f t="shared" si="0"/>
        <v>464</v>
      </c>
      <c r="I6" s="5">
        <f t="shared" si="1"/>
        <v>92.8</v>
      </c>
    </row>
    <row r="7" spans="1:9">
      <c r="A7" s="4" t="s">
        <v>29</v>
      </c>
      <c r="B7" s="4" t="s">
        <v>25</v>
      </c>
      <c r="C7" s="37">
        <v>86</v>
      </c>
      <c r="D7" s="4">
        <v>84</v>
      </c>
      <c r="E7" s="4">
        <v>85</v>
      </c>
      <c r="F7" s="4">
        <v>91</v>
      </c>
      <c r="G7" s="4">
        <v>87</v>
      </c>
      <c r="H7" s="4">
        <f t="shared" si="0"/>
        <v>433</v>
      </c>
      <c r="I7" s="5">
        <f t="shared" si="1"/>
        <v>86.6</v>
      </c>
    </row>
    <row r="8" spans="1:9">
      <c r="A8" s="4" t="s">
        <v>30</v>
      </c>
      <c r="B8" s="4" t="s">
        <v>27</v>
      </c>
      <c r="C8" s="37">
        <v>81</v>
      </c>
      <c r="D8" s="4">
        <v>84</v>
      </c>
      <c r="E8" s="4">
        <v>78</v>
      </c>
      <c r="F8" s="4">
        <v>81</v>
      </c>
      <c r="G8" s="4">
        <v>90</v>
      </c>
      <c r="H8" s="4">
        <f t="shared" si="0"/>
        <v>414</v>
      </c>
      <c r="I8" s="5">
        <f t="shared" si="1"/>
        <v>82.8</v>
      </c>
    </row>
    <row r="9" spans="1:9">
      <c r="A9" s="4" t="s">
        <v>31</v>
      </c>
      <c r="B9" s="4" t="s">
        <v>27</v>
      </c>
      <c r="C9" s="37">
        <v>77</v>
      </c>
      <c r="D9" s="4">
        <v>80</v>
      </c>
      <c r="E9" s="4">
        <v>81</v>
      </c>
      <c r="F9" s="4">
        <v>83</v>
      </c>
      <c r="G9" s="4">
        <v>84</v>
      </c>
      <c r="H9" s="4">
        <f t="shared" si="0"/>
        <v>405</v>
      </c>
      <c r="I9" s="5">
        <f t="shared" si="1"/>
        <v>81</v>
      </c>
    </row>
    <row r="10" spans="1:9">
      <c r="A10" s="4" t="s">
        <v>32</v>
      </c>
      <c r="B10" s="4" t="s">
        <v>25</v>
      </c>
      <c r="C10" s="37">
        <v>95</v>
      </c>
      <c r="D10" s="4">
        <v>93</v>
      </c>
      <c r="E10" s="4">
        <v>95</v>
      </c>
      <c r="F10" s="4">
        <v>96</v>
      </c>
      <c r="G10" s="4">
        <v>97</v>
      </c>
      <c r="H10" s="4">
        <f t="shared" si="0"/>
        <v>476</v>
      </c>
      <c r="I10" s="5">
        <f t="shared" si="1"/>
        <v>95.2</v>
      </c>
    </row>
    <row r="11" spans="1:9">
      <c r="A11" s="4" t="s">
        <v>33</v>
      </c>
      <c r="B11" s="4" t="s">
        <v>27</v>
      </c>
      <c r="C11" s="37">
        <v>93</v>
      </c>
      <c r="D11" s="4">
        <v>91</v>
      </c>
      <c r="E11" s="4">
        <v>92</v>
      </c>
      <c r="F11" s="4">
        <v>94</v>
      </c>
      <c r="G11" s="4">
        <v>95</v>
      </c>
      <c r="H11" s="4">
        <f t="shared" si="0"/>
        <v>465</v>
      </c>
      <c r="I11" s="5">
        <f t="shared" si="1"/>
        <v>93</v>
      </c>
    </row>
    <row r="12" spans="1:9">
      <c r="A12" s="4" t="s">
        <v>34</v>
      </c>
      <c r="B12" s="4" t="s">
        <v>25</v>
      </c>
      <c r="C12" s="37">
        <v>61</v>
      </c>
      <c r="D12" s="4">
        <v>64</v>
      </c>
      <c r="E12" s="4">
        <v>61</v>
      </c>
      <c r="F12" s="4">
        <v>64</v>
      </c>
      <c r="G12" s="4">
        <v>63</v>
      </c>
      <c r="H12" s="4">
        <f t="shared" si="0"/>
        <v>313</v>
      </c>
      <c r="I12" s="5">
        <f t="shared" si="1"/>
        <v>62.6</v>
      </c>
    </row>
    <row r="13" spans="1:9">
      <c r="A13" s="4" t="s">
        <v>35</v>
      </c>
      <c r="B13" s="4" t="s">
        <v>27</v>
      </c>
      <c r="C13" s="37">
        <v>57</v>
      </c>
      <c r="D13" s="4">
        <v>60</v>
      </c>
      <c r="E13" s="4">
        <v>80</v>
      </c>
      <c r="F13" s="4">
        <v>64</v>
      </c>
      <c r="G13" s="4">
        <v>62</v>
      </c>
      <c r="H13" s="4">
        <f t="shared" si="0"/>
        <v>323</v>
      </c>
      <c r="I13" s="5">
        <f t="shared" si="1"/>
        <v>64.599999999999994</v>
      </c>
    </row>
    <row r="14" spans="1:9">
      <c r="A14" s="4" t="s">
        <v>36</v>
      </c>
      <c r="B14" s="4" t="s">
        <v>25</v>
      </c>
      <c r="C14" s="37">
        <v>94</v>
      </c>
      <c r="D14" s="4">
        <v>92</v>
      </c>
      <c r="E14" s="4">
        <v>94</v>
      </c>
      <c r="F14" s="4">
        <v>95</v>
      </c>
      <c r="G14" s="4">
        <v>97</v>
      </c>
      <c r="H14" s="4">
        <f t="shared" si="0"/>
        <v>472</v>
      </c>
      <c r="I14" s="5">
        <f t="shared" si="1"/>
        <v>94.4</v>
      </c>
    </row>
    <row r="15" spans="1:9">
      <c r="A15" s="4" t="s">
        <v>37</v>
      </c>
      <c r="B15" s="4" t="s">
        <v>27</v>
      </c>
      <c r="C15" s="37">
        <v>83</v>
      </c>
      <c r="D15" s="4">
        <v>86</v>
      </c>
      <c r="E15" s="4">
        <v>86</v>
      </c>
      <c r="F15" s="4">
        <v>85</v>
      </c>
      <c r="G15" s="4">
        <v>81</v>
      </c>
      <c r="H15" s="4">
        <f t="shared" si="0"/>
        <v>421</v>
      </c>
      <c r="I15" s="5">
        <f t="shared" si="1"/>
        <v>84.2</v>
      </c>
    </row>
    <row r="16" spans="1:9">
      <c r="A16" s="4" t="s">
        <v>38</v>
      </c>
      <c r="B16" s="4" t="s">
        <v>27</v>
      </c>
      <c r="C16" s="37">
        <v>75</v>
      </c>
      <c r="D16" s="4">
        <v>78</v>
      </c>
      <c r="E16" s="4">
        <v>76</v>
      </c>
      <c r="F16" s="4">
        <v>81</v>
      </c>
      <c r="G16" s="4">
        <v>75</v>
      </c>
      <c r="H16" s="4">
        <f t="shared" si="0"/>
        <v>385</v>
      </c>
      <c r="I16" s="5">
        <f t="shared" si="1"/>
        <v>77</v>
      </c>
    </row>
    <row r="17" spans="1:9">
      <c r="A17" s="4" t="s">
        <v>39</v>
      </c>
      <c r="B17" s="4" t="s">
        <v>25</v>
      </c>
      <c r="C17" s="37">
        <v>88</v>
      </c>
      <c r="D17" s="4">
        <v>86</v>
      </c>
      <c r="E17" s="4">
        <v>88</v>
      </c>
      <c r="F17" s="4">
        <v>90</v>
      </c>
      <c r="G17" s="4">
        <v>77</v>
      </c>
      <c r="H17" s="4">
        <f t="shared" si="0"/>
        <v>429</v>
      </c>
      <c r="I17" s="5">
        <f t="shared" si="1"/>
        <v>85.8</v>
      </c>
    </row>
    <row r="18" spans="1:9">
      <c r="A18" s="4" t="s">
        <v>40</v>
      </c>
      <c r="B18" s="4" t="s">
        <v>27</v>
      </c>
      <c r="C18" s="37">
        <v>99</v>
      </c>
      <c r="D18" s="4">
        <v>97</v>
      </c>
      <c r="E18" s="4">
        <v>98</v>
      </c>
      <c r="F18" s="4">
        <v>97</v>
      </c>
      <c r="G18" s="4">
        <v>99</v>
      </c>
      <c r="H18" s="4">
        <f t="shared" si="0"/>
        <v>490</v>
      </c>
      <c r="I18" s="5">
        <f t="shared" si="1"/>
        <v>98</v>
      </c>
    </row>
    <row r="19" spans="1:9">
      <c r="A19" s="4" t="s">
        <v>41</v>
      </c>
      <c r="B19" s="4" t="s">
        <v>25</v>
      </c>
      <c r="C19" s="37">
        <v>72</v>
      </c>
      <c r="D19" s="4">
        <v>75</v>
      </c>
      <c r="E19" s="4">
        <v>72</v>
      </c>
      <c r="F19" s="4">
        <v>81</v>
      </c>
      <c r="G19" s="4">
        <v>74</v>
      </c>
      <c r="H19" s="4">
        <f t="shared" si="0"/>
        <v>374</v>
      </c>
      <c r="I19" s="5">
        <f t="shared" si="1"/>
        <v>74.8</v>
      </c>
    </row>
    <row r="20" spans="1:9">
      <c r="A20" s="4" t="s">
        <v>42</v>
      </c>
      <c r="B20" s="4" t="s">
        <v>27</v>
      </c>
      <c r="C20" s="37">
        <v>69</v>
      </c>
      <c r="D20" s="4">
        <v>72</v>
      </c>
      <c r="E20" s="4">
        <v>80</v>
      </c>
      <c r="F20" s="4">
        <v>77</v>
      </c>
      <c r="G20" s="4">
        <v>65</v>
      </c>
      <c r="H20" s="4">
        <f t="shared" si="0"/>
        <v>363</v>
      </c>
      <c r="I20" s="5">
        <f t="shared" si="1"/>
        <v>72.599999999999994</v>
      </c>
    </row>
  </sheetData>
  <sheetProtection sheet="1" objects="1" scenarios="1" insertColumns="0" insertRows="0"/>
  <mergeCells count="1">
    <mergeCell ref="A1:I1"/>
  </mergeCells>
  <phoneticPr fontId="1" type="noConversion"/>
  <pageMargins left="0.7" right="0.7" top="0.75" bottom="0.75" header="0.3" footer="0.3"/>
  <pageSetup paperSize="9" orientation="landscape" r:id="rId1"/>
  <headerFooter>
    <oddFooter>&amp;R&amp;[페이지번호]쪽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1:K29"/>
  <sheetViews>
    <sheetView workbookViewId="0">
      <selection activeCell="H16" sqref="H16:H20"/>
    </sheetView>
  </sheetViews>
  <sheetFormatPr defaultRowHeight="17.399999999999999"/>
  <cols>
    <col min="4" max="4" width="16" bestFit="1" customWidth="1"/>
    <col min="8" max="8" width="15.8984375" customWidth="1"/>
  </cols>
  <sheetData>
    <row r="1" spans="1:11">
      <c r="A1" t="s">
        <v>43</v>
      </c>
      <c r="G1" t="s">
        <v>44</v>
      </c>
      <c r="H1" s="1" t="s">
        <v>45</v>
      </c>
      <c r="K1" t="s">
        <v>46</v>
      </c>
    </row>
    <row r="2" spans="1:11">
      <c r="A2" s="6" t="s">
        <v>47</v>
      </c>
      <c r="B2" s="7" t="s">
        <v>48</v>
      </c>
      <c r="C2" s="7" t="s">
        <v>49</v>
      </c>
      <c r="D2" s="7" t="s">
        <v>50</v>
      </c>
      <c r="E2" s="4"/>
      <c r="G2" s="6" t="s">
        <v>51</v>
      </c>
      <c r="H2" s="6" t="s">
        <v>52</v>
      </c>
      <c r="I2" s="6" t="s">
        <v>53</v>
      </c>
      <c r="J2" s="7" t="s">
        <v>54</v>
      </c>
      <c r="K2" s="7" t="s">
        <v>55</v>
      </c>
    </row>
    <row r="3" spans="1:11">
      <c r="A3" s="6" t="s">
        <v>56</v>
      </c>
      <c r="B3" s="6" t="str">
        <f t="array" ref="B3">SUM( ($A$10:$A$29=$A3)*($B$10:$B$29=B$2)) &amp; "명"</f>
        <v>1명</v>
      </c>
      <c r="C3" s="6" t="str">
        <f t="array" ref="C3">SUM( ($A$10:$A$29=$A3)*($B$10:$B$29=C$2)) &amp; "명"</f>
        <v>3명</v>
      </c>
      <c r="D3" s="8">
        <f t="array" ref="D3">_xlfn.PERCENTILE.INC(IF($A$10:$A$29=$A3,$E$10:$E$29),50%)</f>
        <v>87.5</v>
      </c>
      <c r="E3" s="4"/>
      <c r="G3" s="6" t="s">
        <v>57</v>
      </c>
      <c r="H3" s="6" t="s">
        <v>58</v>
      </c>
      <c r="I3" s="9">
        <v>1000</v>
      </c>
      <c r="J3" s="10" cm="1">
        <f t="array" ref="J3">_xlfn.IFS(H3="부장",10%,H3="과장",8%,H3="차장",6%,H3="대리",5%,H3="사원",3%)</f>
        <v>0.03</v>
      </c>
      <c r="K3" s="11" cm="1">
        <f t="array" ref="K3">fn지급액(I3,J3)</f>
        <v>1030</v>
      </c>
    </row>
    <row r="4" spans="1:11">
      <c r="A4" s="6" t="s">
        <v>59</v>
      </c>
      <c r="B4" s="6" t="str">
        <f t="array" ref="B4">SUM( ($A$10:$A$29=$A4)*($B$10:$B$29=B$2)) &amp; "명"</f>
        <v>2명</v>
      </c>
      <c r="C4" s="6" t="str">
        <f t="array" ref="C4">SUM( ($A$10:$A$29=$A4)*($B$10:$B$29=C$2)) &amp; "명"</f>
        <v>4명</v>
      </c>
      <c r="D4" s="8">
        <f t="array" ref="D4">_xlfn.PERCENTILE.INC(IF($A$10:$A$29=$A4,$E$10:$E$29),50%)</f>
        <v>86.5</v>
      </c>
      <c r="E4" s="4"/>
      <c r="G4" s="6" t="s">
        <v>60</v>
      </c>
      <c r="H4" s="6" t="s">
        <v>61</v>
      </c>
      <c r="I4" s="9">
        <v>1500</v>
      </c>
      <c r="J4" s="10" cm="1">
        <f t="array" ref="J4">_xlfn.IFS(H4="부장",10%,H4="과장",8%,H4="차장",6%,H4="대리",5%,H4="사원",3%)</f>
        <v>0.06</v>
      </c>
      <c r="K4" s="11" cm="1">
        <f t="array" ref="K4">fn지급액(I4,J4)</f>
        <v>1590</v>
      </c>
    </row>
    <row r="5" spans="1:11">
      <c r="A5" s="6" t="s">
        <v>62</v>
      </c>
      <c r="B5" s="6" t="str">
        <f t="array" ref="B5">SUM( ($A$10:$A$29=$A5)*($B$10:$B$29=B$2)) &amp; "명"</f>
        <v>4명</v>
      </c>
      <c r="C5" s="6" t="str">
        <f t="array" ref="C5">SUM( ($A$10:$A$29=$A5)*($B$10:$B$29=C$2)) &amp; "명"</f>
        <v>2명</v>
      </c>
      <c r="D5" s="8">
        <f t="array" ref="D5">_xlfn.PERCENTILE.INC(IF($A$10:$A$29=$A5,$E$10:$E$29),50%)</f>
        <v>85.5</v>
      </c>
      <c r="E5" s="4"/>
      <c r="G5" s="6" t="s">
        <v>63</v>
      </c>
      <c r="H5" s="6" t="s">
        <v>64</v>
      </c>
      <c r="I5" s="9">
        <v>1800</v>
      </c>
      <c r="J5" s="10" cm="1">
        <f t="array" ref="J5">_xlfn.IFS(H5="부장",10%,H5="과장",8%,H5="차장",6%,H5="대리",5%,H5="사원",3%)</f>
        <v>0.08</v>
      </c>
      <c r="K5" s="11" cm="1">
        <f t="array" ref="K5">fn지급액(I5,J5)</f>
        <v>1944.0000000000002</v>
      </c>
    </row>
    <row r="6" spans="1:11">
      <c r="A6" s="6" t="s">
        <v>65</v>
      </c>
      <c r="B6" s="6" t="str">
        <f t="array" ref="B6">SUM( ($A$10:$A$29=$A6)*($B$10:$B$29=B$2)) &amp; "명"</f>
        <v>1명</v>
      </c>
      <c r="C6" s="6" t="str">
        <f t="array" ref="C6">SUM( ($A$10:$A$29=$A6)*($B$10:$B$29=C$2)) &amp; "명"</f>
        <v>3명</v>
      </c>
      <c r="D6" s="8">
        <f t="array" ref="D6">_xlfn.PERCENTILE.INC(IF($A$10:$A$29=$A6,$E$10:$E$29),50%)</f>
        <v>88</v>
      </c>
      <c r="E6" s="4"/>
      <c r="G6" s="6" t="s">
        <v>66</v>
      </c>
      <c r="H6" s="6" t="s">
        <v>61</v>
      </c>
      <c r="I6" s="9">
        <v>1500</v>
      </c>
      <c r="J6" s="10" cm="1">
        <f t="array" ref="J6">_xlfn.IFS(H6="부장",10%,H6="과장",8%,H6="차장",6%,H6="대리",5%,H6="사원",3%)</f>
        <v>0.06</v>
      </c>
      <c r="K6" s="11" cm="1">
        <f t="array" ref="K6">fn지급액(I6,J6)</f>
        <v>1590</v>
      </c>
    </row>
    <row r="7" spans="1:11">
      <c r="G7" s="6" t="s">
        <v>67</v>
      </c>
      <c r="H7" s="6" t="s">
        <v>68</v>
      </c>
      <c r="I7" s="9">
        <v>1200</v>
      </c>
      <c r="J7" s="10" cm="1">
        <f t="array" ref="J7">_xlfn.IFS(H7="부장",10%,H7="과장",8%,H7="차장",6%,H7="대리",5%,H7="사원",3%)</f>
        <v>0.05</v>
      </c>
      <c r="K7" s="11" cm="1">
        <f t="array" ref="K7">fn지급액(I7,J7)</f>
        <v>1260</v>
      </c>
    </row>
    <row r="8" spans="1:11">
      <c r="A8" t="s">
        <v>69</v>
      </c>
      <c r="C8" t="s">
        <v>70</v>
      </c>
      <c r="G8" s="6" t="s">
        <v>71</v>
      </c>
      <c r="H8" s="6" t="s">
        <v>72</v>
      </c>
      <c r="I8" s="9">
        <v>2100</v>
      </c>
      <c r="J8" s="10" cm="1">
        <f t="array" ref="J8">_xlfn.IFS(H8="부장",10%,H8="과장",8%,H8="차장",6%,H8="대리",5%,H8="사원",3%)</f>
        <v>0.1</v>
      </c>
      <c r="K8" s="11" cm="1">
        <f t="array" ref="K8">fn지급액(I8,J8)</f>
        <v>2310</v>
      </c>
    </row>
    <row r="9" spans="1:11">
      <c r="A9" s="6" t="s">
        <v>47</v>
      </c>
      <c r="B9" s="6" t="s">
        <v>73</v>
      </c>
      <c r="C9" s="12" t="s">
        <v>74</v>
      </c>
      <c r="D9" s="6" t="s">
        <v>75</v>
      </c>
      <c r="E9" s="6" t="s">
        <v>76</v>
      </c>
      <c r="G9" s="6" t="s">
        <v>77</v>
      </c>
      <c r="H9" s="6" t="s">
        <v>68</v>
      </c>
      <c r="I9" s="9">
        <v>1200</v>
      </c>
      <c r="J9" s="10" cm="1">
        <f t="array" ref="J9">_xlfn.IFS(H9="부장",10%,H9="과장",8%,H9="차장",6%,H9="대리",5%,H9="사원",3%)</f>
        <v>0.05</v>
      </c>
      <c r="K9" s="11" cm="1">
        <f t="array" ref="K9">fn지급액(I9,J9)</f>
        <v>1260</v>
      </c>
    </row>
    <row r="10" spans="1:11">
      <c r="A10" s="6" t="s">
        <v>65</v>
      </c>
      <c r="B10" s="6" t="s">
        <v>48</v>
      </c>
      <c r="C10" s="12" t="s">
        <v>78</v>
      </c>
      <c r="D10" s="13" t="s">
        <v>79</v>
      </c>
      <c r="E10" s="6">
        <v>77</v>
      </c>
      <c r="G10" s="6" t="s">
        <v>80</v>
      </c>
      <c r="H10" s="6" t="s">
        <v>72</v>
      </c>
      <c r="I10" s="9">
        <v>2100</v>
      </c>
      <c r="J10" s="10" cm="1">
        <f t="array" ref="J10">_xlfn.IFS(H10="부장",10%,H10="과장",8%,H10="차장",6%,H10="대리",5%,H10="사원",3%)</f>
        <v>0.1</v>
      </c>
      <c r="K10" s="11" cm="1">
        <f t="array" ref="K10">fn지급액(I10,J10)</f>
        <v>2310</v>
      </c>
    </row>
    <row r="11" spans="1:11">
      <c r="A11" s="6" t="s">
        <v>62</v>
      </c>
      <c r="B11" s="6" t="s">
        <v>48</v>
      </c>
      <c r="C11" s="12" t="s">
        <v>81</v>
      </c>
      <c r="D11" s="13" t="s">
        <v>82</v>
      </c>
      <c r="E11" s="6">
        <v>86</v>
      </c>
      <c r="G11" s="6" t="s">
        <v>83</v>
      </c>
      <c r="H11" s="6" t="s">
        <v>58</v>
      </c>
      <c r="I11" s="9">
        <v>1000</v>
      </c>
      <c r="J11" s="10" cm="1">
        <f t="array" ref="J11">_xlfn.IFS(H11="부장",10%,H11="과장",8%,H11="차장",6%,H11="대리",5%,H11="사원",3%)</f>
        <v>0.03</v>
      </c>
      <c r="K11" s="11" cm="1">
        <f t="array" ref="K11">fn지급액(I11,J11)</f>
        <v>1030</v>
      </c>
    </row>
    <row r="12" spans="1:11">
      <c r="A12" s="6" t="s">
        <v>59</v>
      </c>
      <c r="B12" s="6" t="s">
        <v>48</v>
      </c>
      <c r="C12" s="12" t="s">
        <v>84</v>
      </c>
      <c r="D12" s="13" t="s">
        <v>85</v>
      </c>
      <c r="E12" s="6">
        <v>85</v>
      </c>
      <c r="G12" s="44" t="s">
        <v>86</v>
      </c>
      <c r="H12" s="45"/>
      <c r="I12" s="46"/>
      <c r="J12" s="6">
        <v>924</v>
      </c>
    </row>
    <row r="13" spans="1:11">
      <c r="A13" s="6" t="s">
        <v>56</v>
      </c>
      <c r="B13" s="6" t="s">
        <v>48</v>
      </c>
      <c r="C13" s="12" t="s">
        <v>87</v>
      </c>
      <c r="D13" s="13" t="s">
        <v>85</v>
      </c>
      <c r="E13" s="6">
        <v>92</v>
      </c>
    </row>
    <row r="14" spans="1:11">
      <c r="A14" s="6" t="s">
        <v>56</v>
      </c>
      <c r="B14" s="6" t="s">
        <v>49</v>
      </c>
      <c r="C14" s="12" t="s">
        <v>88</v>
      </c>
      <c r="D14" s="13" t="s">
        <v>85</v>
      </c>
      <c r="E14" s="6">
        <v>95</v>
      </c>
      <c r="G14" t="s">
        <v>175</v>
      </c>
    </row>
    <row r="15" spans="1:11">
      <c r="A15" s="6" t="s">
        <v>65</v>
      </c>
      <c r="B15" s="6" t="s">
        <v>49</v>
      </c>
      <c r="C15" s="12" t="s">
        <v>89</v>
      </c>
      <c r="D15" s="13" t="s">
        <v>85</v>
      </c>
      <c r="E15" s="6">
        <v>89</v>
      </c>
      <c r="G15" s="6" t="s">
        <v>52</v>
      </c>
      <c r="H15" s="7" t="s">
        <v>103</v>
      </c>
    </row>
    <row r="16" spans="1:11">
      <c r="A16" s="6" t="s">
        <v>62</v>
      </c>
      <c r="B16" s="6" t="s">
        <v>49</v>
      </c>
      <c r="C16" s="12" t="s">
        <v>90</v>
      </c>
      <c r="D16" s="13" t="s">
        <v>91</v>
      </c>
      <c r="E16" s="6">
        <v>95</v>
      </c>
      <c r="G16" s="6" t="s">
        <v>72</v>
      </c>
      <c r="H16" s="8" cm="1">
        <f t="array" ref="H16">ROUNDDOWN(SUM( ($H$3:$H$11=$G16)*(($I$3:$I$11*$J$3:$J$11)/$J$12)),2)</f>
        <v>0.45</v>
      </c>
    </row>
    <row r="17" spans="1:8">
      <c r="A17" s="6" t="s">
        <v>59</v>
      </c>
      <c r="B17" s="6" t="s">
        <v>48</v>
      </c>
      <c r="C17" s="12" t="s">
        <v>92</v>
      </c>
      <c r="D17" s="13" t="s">
        <v>93</v>
      </c>
      <c r="E17" s="6">
        <v>98</v>
      </c>
      <c r="G17" s="6" t="s">
        <v>64</v>
      </c>
      <c r="H17" s="8" cm="1">
        <f t="array" ref="H17">ROUNDDOWN(SUM( ($H$3:$H$11=$G17)*(($I$3:$I$11*$J$3:$J$11)/$J$12)),2)</f>
        <v>0.15</v>
      </c>
    </row>
    <row r="18" spans="1:8">
      <c r="A18" s="6" t="s">
        <v>65</v>
      </c>
      <c r="B18" s="6" t="s">
        <v>49</v>
      </c>
      <c r="C18" s="12" t="s">
        <v>94</v>
      </c>
      <c r="D18" s="13" t="s">
        <v>91</v>
      </c>
      <c r="E18" s="6">
        <v>87</v>
      </c>
      <c r="G18" s="6" t="s">
        <v>61</v>
      </c>
      <c r="H18" s="8" cm="1">
        <f t="array" ref="H18">ROUNDDOWN(SUM( ($H$3:$H$11=$G18)*(($I$3:$I$11*$J$3:$J$11)/$J$12)),2)</f>
        <v>0.19</v>
      </c>
    </row>
    <row r="19" spans="1:8">
      <c r="A19" s="6" t="s">
        <v>59</v>
      </c>
      <c r="B19" s="6" t="s">
        <v>49</v>
      </c>
      <c r="C19" s="12" t="s">
        <v>95</v>
      </c>
      <c r="D19" s="13" t="s">
        <v>96</v>
      </c>
      <c r="E19" s="6">
        <v>93</v>
      </c>
      <c r="G19" s="6" t="s">
        <v>68</v>
      </c>
      <c r="H19" s="8" cm="1">
        <f t="array" ref="H19">ROUNDDOWN(SUM( ($H$3:$H$11=$G19)*(($I$3:$I$11*$J$3:$J$11)/$J$12)),2)</f>
        <v>0.12</v>
      </c>
    </row>
    <row r="20" spans="1:8">
      <c r="A20" s="6" t="s">
        <v>59</v>
      </c>
      <c r="B20" s="6" t="s">
        <v>49</v>
      </c>
      <c r="C20" s="12" t="s">
        <v>97</v>
      </c>
      <c r="D20" s="13" t="s">
        <v>85</v>
      </c>
      <c r="E20" s="6">
        <v>88</v>
      </c>
      <c r="G20" s="6" t="s">
        <v>58</v>
      </c>
      <c r="H20" s="8" cm="1">
        <f t="array" ref="H20">ROUNDDOWN(SUM( ($H$3:$H$11=$G20)*(($I$3:$I$11*$J$3:$J$11)/$J$12)),2)</f>
        <v>0.06</v>
      </c>
    </row>
    <row r="21" spans="1:8">
      <c r="A21" s="6" t="s">
        <v>59</v>
      </c>
      <c r="B21" s="6" t="s">
        <v>49</v>
      </c>
      <c r="C21" s="12" t="s">
        <v>98</v>
      </c>
      <c r="D21" s="13" t="s">
        <v>99</v>
      </c>
      <c r="E21" s="6">
        <v>69</v>
      </c>
    </row>
    <row r="22" spans="1:8">
      <c r="A22" s="6" t="s">
        <v>59</v>
      </c>
      <c r="B22" s="6" t="s">
        <v>49</v>
      </c>
      <c r="C22" s="12" t="s">
        <v>100</v>
      </c>
      <c r="D22" s="13" t="s">
        <v>101</v>
      </c>
      <c r="E22" s="6">
        <v>78</v>
      </c>
    </row>
    <row r="23" spans="1:8">
      <c r="A23" s="6" t="s">
        <v>62</v>
      </c>
      <c r="B23" s="6" t="s">
        <v>48</v>
      </c>
      <c r="C23" s="12" t="s">
        <v>102</v>
      </c>
      <c r="D23" s="13" t="s">
        <v>91</v>
      </c>
      <c r="E23" s="6">
        <v>83</v>
      </c>
    </row>
    <row r="24" spans="1:8">
      <c r="A24" s="6" t="s">
        <v>62</v>
      </c>
      <c r="B24" s="6" t="s">
        <v>49</v>
      </c>
      <c r="C24" s="12" t="s">
        <v>104</v>
      </c>
      <c r="D24" s="13" t="s">
        <v>105</v>
      </c>
      <c r="E24" s="6">
        <v>85</v>
      </c>
    </row>
    <row r="25" spans="1:8">
      <c r="A25" s="6" t="s">
        <v>62</v>
      </c>
      <c r="B25" s="6" t="s">
        <v>48</v>
      </c>
      <c r="C25" s="12" t="s">
        <v>106</v>
      </c>
      <c r="D25" s="13" t="s">
        <v>93</v>
      </c>
      <c r="E25" s="6">
        <v>78</v>
      </c>
    </row>
    <row r="26" spans="1:8">
      <c r="A26" s="6" t="s">
        <v>62</v>
      </c>
      <c r="B26" s="6" t="s">
        <v>48</v>
      </c>
      <c r="C26" s="12" t="s">
        <v>107</v>
      </c>
      <c r="D26" s="13" t="s">
        <v>93</v>
      </c>
      <c r="E26" s="6">
        <v>100</v>
      </c>
    </row>
    <row r="27" spans="1:8">
      <c r="A27" s="6" t="s">
        <v>65</v>
      </c>
      <c r="B27" s="6" t="s">
        <v>49</v>
      </c>
      <c r="C27" s="12" t="s">
        <v>108</v>
      </c>
      <c r="D27" s="13" t="s">
        <v>91</v>
      </c>
      <c r="E27" s="6">
        <v>90</v>
      </c>
    </row>
    <row r="28" spans="1:8">
      <c r="A28" s="6" t="s">
        <v>56</v>
      </c>
      <c r="B28" s="6" t="s">
        <v>49</v>
      </c>
      <c r="C28" s="12" t="s">
        <v>109</v>
      </c>
      <c r="D28" s="13" t="s">
        <v>85</v>
      </c>
      <c r="E28" s="6">
        <v>83</v>
      </c>
    </row>
    <row r="29" spans="1:8">
      <c r="A29" s="6" t="s">
        <v>56</v>
      </c>
      <c r="B29" s="6" t="s">
        <v>49</v>
      </c>
      <c r="C29" s="12" t="s">
        <v>110</v>
      </c>
      <c r="D29" s="13" t="s">
        <v>85</v>
      </c>
      <c r="E29" s="6">
        <v>79</v>
      </c>
    </row>
  </sheetData>
  <mergeCells count="1">
    <mergeCell ref="G12:I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CCE5-A2DC-456C-BA94-D994A610D77A}">
  <sheetPr codeName="Sheet9"/>
  <dimension ref="A1:I2"/>
  <sheetViews>
    <sheetView workbookViewId="0">
      <selection activeCell="D7" sqref="D7"/>
    </sheetView>
  </sheetViews>
  <sheetFormatPr defaultRowHeight="17.399999999999999"/>
  <cols>
    <col min="1" max="1" width="10.8984375" bestFit="1" customWidth="1"/>
    <col min="2" max="2" width="13.796875" bestFit="1" customWidth="1"/>
    <col min="6" max="6" width="10.3984375" customWidth="1"/>
  </cols>
  <sheetData>
    <row r="1" spans="1:9">
      <c r="A1" t="s">
        <v>186</v>
      </c>
      <c r="B1" t="s">
        <v>192</v>
      </c>
      <c r="C1" t="s">
        <v>184</v>
      </c>
      <c r="D1" t="s">
        <v>193</v>
      </c>
      <c r="E1" t="s">
        <v>194</v>
      </c>
      <c r="F1" t="s">
        <v>195</v>
      </c>
      <c r="G1" t="s">
        <v>196</v>
      </c>
      <c r="H1" t="s">
        <v>197</v>
      </c>
      <c r="I1" t="s">
        <v>198</v>
      </c>
    </row>
    <row r="2" spans="1:9">
      <c r="A2" s="41">
        <v>45046</v>
      </c>
      <c r="B2" t="s">
        <v>199</v>
      </c>
      <c r="C2" t="s">
        <v>182</v>
      </c>
      <c r="D2">
        <v>250</v>
      </c>
      <c r="E2">
        <v>1544</v>
      </c>
      <c r="F2">
        <v>386000</v>
      </c>
      <c r="G2">
        <v>463200</v>
      </c>
      <c r="H2">
        <v>144364</v>
      </c>
      <c r="I2">
        <v>993564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563F-BC9F-4CB7-9DA6-C1E229AA3641}">
  <sheetPr codeName="Sheet5"/>
  <dimension ref="A3:G9"/>
  <sheetViews>
    <sheetView workbookViewId="0">
      <selection activeCell="F5" sqref="F5"/>
    </sheetView>
  </sheetViews>
  <sheetFormatPr defaultRowHeight="17.399999999999999"/>
  <cols>
    <col min="1" max="1" width="23.19921875" bestFit="1" customWidth="1"/>
    <col min="2" max="6" width="10.8984375" bestFit="1" customWidth="1"/>
    <col min="7" max="7" width="12" bestFit="1" customWidth="1"/>
    <col min="8" max="8" width="10.8984375" bestFit="1" customWidth="1"/>
    <col min="9" max="9" width="12" bestFit="1" customWidth="1"/>
  </cols>
  <sheetData>
    <row r="3" spans="1:7">
      <c r="A3" s="39" t="s">
        <v>183</v>
      </c>
      <c r="B3" s="39" t="s">
        <v>184</v>
      </c>
      <c r="C3" s="4"/>
      <c r="D3" s="4"/>
      <c r="E3" s="4"/>
      <c r="F3" s="4"/>
      <c r="G3" s="4"/>
    </row>
    <row r="4" spans="1:7">
      <c r="A4" s="39" t="s">
        <v>185</v>
      </c>
      <c r="B4" s="40" t="s">
        <v>178</v>
      </c>
      <c r="C4" s="40" t="s">
        <v>179</v>
      </c>
      <c r="D4" s="40" t="s">
        <v>180</v>
      </c>
      <c r="E4" s="40" t="s">
        <v>181</v>
      </c>
      <c r="F4" s="40" t="s">
        <v>182</v>
      </c>
      <c r="G4" s="40" t="s">
        <v>177</v>
      </c>
    </row>
    <row r="5" spans="1:7">
      <c r="A5" s="4" t="s">
        <v>188</v>
      </c>
      <c r="B5" s="38" t="s">
        <v>187</v>
      </c>
      <c r="C5" s="38" t="s">
        <v>187</v>
      </c>
      <c r="D5" s="38" t="s">
        <v>187</v>
      </c>
      <c r="E5" s="38" t="s">
        <v>187</v>
      </c>
      <c r="F5" s="38">
        <v>386000</v>
      </c>
      <c r="G5" s="38">
        <v>386000</v>
      </c>
    </row>
    <row r="6" spans="1:7">
      <c r="A6" s="4" t="s">
        <v>189</v>
      </c>
      <c r="B6" s="38">
        <v>930690</v>
      </c>
      <c r="C6" s="38">
        <v>457160</v>
      </c>
      <c r="D6" s="38">
        <v>787950</v>
      </c>
      <c r="E6" s="38">
        <v>2455750</v>
      </c>
      <c r="F6" s="38">
        <v>2170960</v>
      </c>
      <c r="G6" s="38">
        <v>6802510</v>
      </c>
    </row>
    <row r="7" spans="1:7">
      <c r="A7" s="4" t="s">
        <v>190</v>
      </c>
      <c r="B7" s="38">
        <v>1424070</v>
      </c>
      <c r="C7" s="38">
        <v>1339680</v>
      </c>
      <c r="D7" s="38">
        <v>1063130</v>
      </c>
      <c r="E7" s="38">
        <v>1485820</v>
      </c>
      <c r="F7" s="38">
        <v>1680500</v>
      </c>
      <c r="G7" s="38">
        <v>6993200</v>
      </c>
    </row>
    <row r="8" spans="1:7">
      <c r="A8" s="4" t="s">
        <v>191</v>
      </c>
      <c r="B8" s="38" t="s">
        <v>187</v>
      </c>
      <c r="C8" s="38" t="s">
        <v>187</v>
      </c>
      <c r="D8" s="38">
        <v>1056980</v>
      </c>
      <c r="E8" s="38">
        <v>575140</v>
      </c>
      <c r="F8" s="38">
        <v>438680</v>
      </c>
      <c r="G8" s="38">
        <v>2070800</v>
      </c>
    </row>
    <row r="9" spans="1:7">
      <c r="A9" s="4" t="s">
        <v>177</v>
      </c>
      <c r="B9" s="38">
        <v>2354760</v>
      </c>
      <c r="C9" s="38">
        <v>1796840</v>
      </c>
      <c r="D9" s="38">
        <v>2908060</v>
      </c>
      <c r="E9" s="38">
        <v>4516710</v>
      </c>
      <c r="F9" s="38">
        <v>4676140</v>
      </c>
      <c r="G9" s="38">
        <v>16252510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G10"/>
  <sheetViews>
    <sheetView workbookViewId="0">
      <selection activeCell="H7" sqref="H7"/>
    </sheetView>
  </sheetViews>
  <sheetFormatPr defaultRowHeight="17.399999999999999"/>
  <cols>
    <col min="1" max="1" width="9" customWidth="1"/>
    <col min="3" max="3" width="9" customWidth="1"/>
    <col min="5" max="5" width="3.69921875" customWidth="1"/>
    <col min="7" max="7" width="9" customWidth="1"/>
  </cols>
  <sheetData>
    <row r="1" spans="1:7">
      <c r="A1" s="14" t="s">
        <v>117</v>
      </c>
      <c r="B1" s="15"/>
      <c r="C1" s="15"/>
      <c r="D1" s="15"/>
      <c r="E1" s="16"/>
      <c r="F1" s="17" t="s">
        <v>118</v>
      </c>
      <c r="G1" s="16"/>
    </row>
    <row r="2" spans="1:7">
      <c r="A2" s="18" t="s">
        <v>119</v>
      </c>
      <c r="B2" s="18" t="s">
        <v>120</v>
      </c>
      <c r="C2" s="18" t="s">
        <v>121</v>
      </c>
      <c r="D2" s="18" t="s">
        <v>122</v>
      </c>
      <c r="E2" s="16"/>
      <c r="F2" s="18" t="s">
        <v>123</v>
      </c>
      <c r="G2" s="19" t="s">
        <v>124</v>
      </c>
    </row>
    <row r="3" spans="1:7">
      <c r="A3" s="20" t="s">
        <v>125</v>
      </c>
      <c r="B3" s="21">
        <v>2850</v>
      </c>
      <c r="C3" s="21">
        <v>2000</v>
      </c>
      <c r="D3" s="22">
        <f t="shared" ref="D3:D8" si="0">C3/B3</f>
        <v>0.70175438596491224</v>
      </c>
      <c r="E3" s="16"/>
      <c r="F3" s="23"/>
      <c r="G3" s="24">
        <f>D4</f>
        <v>0.41632653061224489</v>
      </c>
    </row>
    <row r="4" spans="1:7">
      <c r="A4" s="25" t="s">
        <v>112</v>
      </c>
      <c r="B4" s="26">
        <v>2450</v>
      </c>
      <c r="C4" s="26">
        <v>1020</v>
      </c>
      <c r="D4" s="27">
        <f t="shared" si="0"/>
        <v>0.41632653061224489</v>
      </c>
      <c r="E4" s="16"/>
      <c r="F4" s="21">
        <v>1000</v>
      </c>
      <c r="G4" s="24">
        <f t="dataTable" ref="G4:G8" dt2D="0" dtr="0" r1="C4"/>
        <v>0.40816326530612246</v>
      </c>
    </row>
    <row r="5" spans="1:7">
      <c r="A5" s="20" t="s">
        <v>113</v>
      </c>
      <c r="B5" s="21">
        <v>3128</v>
      </c>
      <c r="C5" s="21">
        <v>2500</v>
      </c>
      <c r="D5" s="22">
        <f t="shared" si="0"/>
        <v>0.79923273657289007</v>
      </c>
      <c r="E5" s="16"/>
      <c r="F5" s="21">
        <v>1200</v>
      </c>
      <c r="G5" s="24">
        <v>0.48979591836734693</v>
      </c>
    </row>
    <row r="6" spans="1:7">
      <c r="A6" s="20" t="s">
        <v>114</v>
      </c>
      <c r="B6" s="21">
        <v>2580</v>
      </c>
      <c r="C6" s="21">
        <v>2300</v>
      </c>
      <c r="D6" s="22">
        <f t="shared" si="0"/>
        <v>0.89147286821705429</v>
      </c>
      <c r="E6" s="16"/>
      <c r="F6" s="21">
        <v>1400</v>
      </c>
      <c r="G6" s="24">
        <v>0.5714285714285714</v>
      </c>
    </row>
    <row r="7" spans="1:7">
      <c r="A7" s="20" t="s">
        <v>115</v>
      </c>
      <c r="B7" s="21">
        <v>1780</v>
      </c>
      <c r="C7" s="21">
        <v>1280</v>
      </c>
      <c r="D7" s="22">
        <f t="shared" si="0"/>
        <v>0.7191011235955056</v>
      </c>
      <c r="E7" s="16"/>
      <c r="F7" s="21">
        <v>1600</v>
      </c>
      <c r="G7" s="24">
        <v>0.65306122448979587</v>
      </c>
    </row>
    <row r="8" spans="1:7">
      <c r="A8" s="20" t="s">
        <v>116</v>
      </c>
      <c r="B8" s="21">
        <v>3300</v>
      </c>
      <c r="C8" s="21">
        <v>3160</v>
      </c>
      <c r="D8" s="22">
        <f t="shared" si="0"/>
        <v>0.95757575757575752</v>
      </c>
      <c r="E8" s="16"/>
      <c r="F8" s="21">
        <v>1800</v>
      </c>
      <c r="G8" s="24">
        <v>0.73469387755102045</v>
      </c>
    </row>
    <row r="10" spans="1:7">
      <c r="A10" s="16"/>
      <c r="B10" s="16"/>
      <c r="C10" s="16"/>
      <c r="D10" s="16"/>
      <c r="E10" s="16"/>
      <c r="F10" s="16"/>
      <c r="G10" s="16"/>
    </row>
  </sheetData>
  <phoneticPr fontId="1" type="noConversion"/>
  <dataValidations count="1">
    <dataValidation type="whole" allowBlank="1" showInputMessage="1" showErrorMessage="1" errorTitle="확인" error="입력 데이터가 잘못되었습니다." promptTitle="입력" prompt="0~5000에 해당하는 정수 입력" sqref="F4:F8" xr:uid="{589B4055-ABA0-4518-BB50-60C25FA086BE}">
      <formula1>0</formula1>
      <formula2>5000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8"/>
  <sheetViews>
    <sheetView tabSelected="1" topLeftCell="A6" workbookViewId="0">
      <selection activeCell="I14" sqref="I14"/>
    </sheetView>
  </sheetViews>
  <sheetFormatPr defaultRowHeight="17.399999999999999"/>
  <cols>
    <col min="1" max="1" width="8.69921875" customWidth="1"/>
    <col min="2" max="2" width="9.8984375" customWidth="1"/>
  </cols>
  <sheetData>
    <row r="1" spans="1:5" ht="19.2">
      <c r="B1" s="47" t="s">
        <v>126</v>
      </c>
      <c r="C1" s="48"/>
      <c r="D1" s="48"/>
    </row>
    <row r="3" spans="1:5">
      <c r="A3" s="28" t="s">
        <v>134</v>
      </c>
      <c r="B3" s="28" t="s">
        <v>127</v>
      </c>
      <c r="C3" s="28" t="s">
        <v>111</v>
      </c>
      <c r="D3" s="28" t="s">
        <v>128</v>
      </c>
      <c r="E3" s="28" t="s">
        <v>129</v>
      </c>
    </row>
    <row r="4" spans="1:5">
      <c r="A4" s="29" t="s">
        <v>135</v>
      </c>
      <c r="B4" s="30" t="s">
        <v>130</v>
      </c>
      <c r="C4" s="30">
        <v>7</v>
      </c>
      <c r="D4" s="31">
        <v>1200</v>
      </c>
      <c r="E4" s="31">
        <f>C4*D4</f>
        <v>8400</v>
      </c>
    </row>
    <row r="5" spans="1:5">
      <c r="A5" s="29" t="s">
        <v>136</v>
      </c>
      <c r="B5" s="30" t="s">
        <v>131</v>
      </c>
      <c r="C5" s="30">
        <v>12</v>
      </c>
      <c r="D5" s="31">
        <v>1500</v>
      </c>
      <c r="E5" s="31">
        <f>C5*D5</f>
        <v>18000</v>
      </c>
    </row>
    <row r="6" spans="1:5">
      <c r="A6" s="29" t="s">
        <v>137</v>
      </c>
      <c r="B6" s="30" t="s">
        <v>132</v>
      </c>
      <c r="C6" s="30">
        <v>8</v>
      </c>
      <c r="D6" s="31">
        <v>400</v>
      </c>
      <c r="E6" s="31">
        <f>C6*D6</f>
        <v>3200</v>
      </c>
    </row>
    <row r="7" spans="1:5">
      <c r="A7" s="29" t="s">
        <v>138</v>
      </c>
      <c r="B7" s="30" t="s">
        <v>133</v>
      </c>
      <c r="C7" s="30">
        <v>9</v>
      </c>
      <c r="D7" s="31">
        <v>700</v>
      </c>
      <c r="E7" s="31">
        <f>C7*D7</f>
        <v>6300</v>
      </c>
    </row>
    <row r="8" spans="1:5">
      <c r="A8" s="29" t="s">
        <v>139</v>
      </c>
      <c r="B8" s="30" t="s">
        <v>132</v>
      </c>
      <c r="C8" s="30">
        <v>3</v>
      </c>
      <c r="D8" s="31">
        <v>400</v>
      </c>
      <c r="E8" s="31">
        <f>C8*D8</f>
        <v>1200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F14"/>
  <sheetViews>
    <sheetView workbookViewId="0">
      <selection activeCell="F1" sqref="F1"/>
    </sheetView>
  </sheetViews>
  <sheetFormatPr defaultRowHeight="17.399999999999999"/>
  <cols>
    <col min="1" max="1" width="11" bestFit="1" customWidth="1"/>
    <col min="2" max="2" width="9.3984375" bestFit="1" customWidth="1"/>
    <col min="3" max="3" width="8.69921875" customWidth="1"/>
    <col min="4" max="4" width="10" bestFit="1" customWidth="1"/>
    <col min="5" max="5" width="14.19921875" customWidth="1"/>
    <col min="6" max="6" width="13" bestFit="1" customWidth="1"/>
    <col min="7" max="7" width="2.59765625" customWidth="1"/>
    <col min="8" max="8" width="12.09765625" customWidth="1"/>
  </cols>
  <sheetData>
    <row r="1" spans="1:6">
      <c r="A1" t="s">
        <v>117</v>
      </c>
    </row>
    <row r="2" spans="1:6">
      <c r="A2" s="6" t="s">
        <v>140</v>
      </c>
      <c r="B2" s="6" t="s">
        <v>141</v>
      </c>
      <c r="C2" s="6" t="s">
        <v>142</v>
      </c>
      <c r="D2" s="6" t="s">
        <v>143</v>
      </c>
      <c r="E2" s="6" t="s">
        <v>144</v>
      </c>
      <c r="F2" s="6" t="s">
        <v>145</v>
      </c>
    </row>
    <row r="3" spans="1:6">
      <c r="A3" s="6" t="s">
        <v>146</v>
      </c>
      <c r="B3" s="9">
        <v>43150</v>
      </c>
      <c r="C3" s="32">
        <v>1250</v>
      </c>
      <c r="D3" s="42">
        <v>2.8968713789107801</v>
      </c>
      <c r="E3" s="9">
        <v>190984</v>
      </c>
      <c r="F3" s="11">
        <v>70360294</v>
      </c>
    </row>
    <row r="4" spans="1:6">
      <c r="A4" s="6" t="s">
        <v>147</v>
      </c>
      <c r="B4" s="9">
        <v>70500</v>
      </c>
      <c r="C4" s="33">
        <v>990</v>
      </c>
      <c r="D4" s="42">
        <v>1.40425531914894</v>
      </c>
      <c r="E4" s="9">
        <v>188630</v>
      </c>
      <c r="F4" s="11">
        <v>112582975</v>
      </c>
    </row>
    <row r="5" spans="1:6">
      <c r="A5" s="6" t="s">
        <v>148</v>
      </c>
      <c r="B5" s="9">
        <v>34450</v>
      </c>
      <c r="C5" s="32">
        <v>1120</v>
      </c>
      <c r="D5" s="42">
        <v>-3.2510885341073998</v>
      </c>
      <c r="E5" s="9">
        <v>177652</v>
      </c>
      <c r="F5" s="11">
        <v>172557131</v>
      </c>
    </row>
    <row r="6" spans="1:6">
      <c r="A6" s="6" t="s">
        <v>149</v>
      </c>
      <c r="B6" s="9">
        <v>214200</v>
      </c>
      <c r="C6" s="32">
        <v>13850</v>
      </c>
      <c r="D6" s="42">
        <v>6.4659197012138199</v>
      </c>
      <c r="E6" s="9">
        <v>311300</v>
      </c>
      <c r="F6" s="11">
        <v>703628100</v>
      </c>
    </row>
    <row r="7" spans="1:6">
      <c r="A7" s="6" t="s">
        <v>150</v>
      </c>
      <c r="B7" s="9">
        <v>108500</v>
      </c>
      <c r="C7" s="32">
        <v>9800</v>
      </c>
      <c r="D7" s="42">
        <v>-9.0322580645161299</v>
      </c>
      <c r="E7" s="9">
        <v>302977</v>
      </c>
      <c r="F7" s="11">
        <v>125456133</v>
      </c>
    </row>
    <row r="8" spans="1:6">
      <c r="A8" s="6" t="s">
        <v>151</v>
      </c>
      <c r="B8" s="9">
        <v>126000</v>
      </c>
      <c r="C8" s="32">
        <v>24800</v>
      </c>
      <c r="D8" s="42">
        <v>-19.682539682539701</v>
      </c>
      <c r="E8" s="9">
        <v>257309</v>
      </c>
      <c r="F8" s="11">
        <v>213668187</v>
      </c>
    </row>
    <row r="9" spans="1:6">
      <c r="A9" s="6" t="s">
        <v>152</v>
      </c>
      <c r="B9" s="9">
        <v>103000</v>
      </c>
      <c r="C9" s="32">
        <v>7850</v>
      </c>
      <c r="D9" s="42">
        <v>-7.6213592233009697</v>
      </c>
      <c r="E9" s="9">
        <v>229318</v>
      </c>
      <c r="F9" s="11">
        <v>415111537</v>
      </c>
    </row>
    <row r="10" spans="1:6">
      <c r="A10" s="6" t="s">
        <v>153</v>
      </c>
      <c r="B10" s="9">
        <v>41750</v>
      </c>
      <c r="C10" s="32">
        <v>8250</v>
      </c>
      <c r="D10" s="42">
        <v>19.760479041916199</v>
      </c>
      <c r="E10" s="9">
        <v>159576</v>
      </c>
      <c r="F10" s="11">
        <v>48374832</v>
      </c>
    </row>
    <row r="11" spans="1:6">
      <c r="A11" s="6" t="s">
        <v>154</v>
      </c>
      <c r="B11" s="9">
        <v>29800</v>
      </c>
      <c r="C11" s="32">
        <v>1820</v>
      </c>
      <c r="D11" s="42">
        <v>6.1073825503355703</v>
      </c>
      <c r="E11" s="9">
        <v>144844</v>
      </c>
      <c r="F11" s="11">
        <v>67789652</v>
      </c>
    </row>
    <row r="12" spans="1:6">
      <c r="A12" s="6" t="s">
        <v>155</v>
      </c>
      <c r="B12" s="9">
        <v>122100</v>
      </c>
      <c r="C12" s="32">
        <v>13540</v>
      </c>
      <c r="D12" s="42">
        <v>11.089271089271101</v>
      </c>
      <c r="E12" s="9">
        <v>229422</v>
      </c>
      <c r="F12" s="11">
        <v>248651378</v>
      </c>
    </row>
    <row r="13" spans="1:6">
      <c r="A13" s="6" t="s">
        <v>156</v>
      </c>
      <c r="B13" s="9">
        <v>87200</v>
      </c>
      <c r="C13" s="32">
        <v>3520</v>
      </c>
      <c r="D13" s="42">
        <v>4.03669724770642</v>
      </c>
      <c r="E13" s="9">
        <v>197009</v>
      </c>
      <c r="F13" s="11">
        <v>15618197</v>
      </c>
    </row>
    <row r="14" spans="1:6">
      <c r="A14" s="6" t="s">
        <v>157</v>
      </c>
      <c r="B14" s="9">
        <v>192000</v>
      </c>
      <c r="C14" s="32">
        <v>34000</v>
      </c>
      <c r="D14" s="42">
        <v>-17.7083333333333</v>
      </c>
      <c r="E14" s="9">
        <v>512514</v>
      </c>
      <c r="F14" s="11">
        <v>728002365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F9"/>
  <sheetViews>
    <sheetView workbookViewId="0">
      <selection activeCell="F2" sqref="F2"/>
    </sheetView>
  </sheetViews>
  <sheetFormatPr defaultRowHeight="17.399999999999999"/>
  <cols>
    <col min="1" max="1" width="13.19921875" customWidth="1"/>
    <col min="2" max="2" width="14.3984375" bestFit="1" customWidth="1"/>
    <col min="3" max="3" width="12.5" customWidth="1"/>
  </cols>
  <sheetData>
    <row r="1" spans="1:6" ht="20.399999999999999">
      <c r="A1" s="34" t="s">
        <v>158</v>
      </c>
    </row>
    <row r="2" spans="1:6">
      <c r="F2" t="s">
        <v>174</v>
      </c>
    </row>
    <row r="3" spans="1:6">
      <c r="A3" s="35" t="s">
        <v>159</v>
      </c>
      <c r="B3" s="35" t="s">
        <v>160</v>
      </c>
      <c r="C3" s="35" t="s">
        <v>161</v>
      </c>
    </row>
    <row r="4" spans="1:6">
      <c r="A4" t="s">
        <v>162</v>
      </c>
      <c r="B4" t="s">
        <v>163</v>
      </c>
      <c r="C4" s="36">
        <v>10000</v>
      </c>
    </row>
    <row r="5" spans="1:6">
      <c r="A5" t="s">
        <v>164</v>
      </c>
      <c r="B5" t="s">
        <v>165</v>
      </c>
      <c r="C5" s="36">
        <v>20000</v>
      </c>
    </row>
    <row r="6" spans="1:6">
      <c r="A6" t="s">
        <v>166</v>
      </c>
      <c r="B6" t="s">
        <v>167</v>
      </c>
      <c r="C6" s="36">
        <v>10000</v>
      </c>
    </row>
    <row r="7" spans="1:6">
      <c r="A7" t="s">
        <v>168</v>
      </c>
      <c r="B7" t="s">
        <v>169</v>
      </c>
      <c r="C7" s="36">
        <v>5000</v>
      </c>
    </row>
    <row r="8" spans="1:6">
      <c r="A8" t="s">
        <v>170</v>
      </c>
      <c r="B8" t="s">
        <v>171</v>
      </c>
      <c r="C8" s="36">
        <v>100000</v>
      </c>
    </row>
    <row r="9" spans="1:6">
      <c r="A9" t="s">
        <v>172</v>
      </c>
      <c r="B9" t="s">
        <v>173</v>
      </c>
      <c r="C9" s="36">
        <v>250000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송금">
          <controlPr defaultSize="0" autoLine="0" r:id="rId4">
            <anchor moveWithCells="1">
              <from>
                <xdr:col>3</xdr:col>
                <xdr:colOff>198120</xdr:colOff>
                <xdr:row>1</xdr:row>
                <xdr:rowOff>0</xdr:rowOff>
              </from>
              <to>
                <xdr:col>4</xdr:col>
                <xdr:colOff>571500</xdr:colOff>
                <xdr:row>2</xdr:row>
                <xdr:rowOff>91440</xdr:rowOff>
              </to>
            </anchor>
          </controlPr>
        </control>
      </mc:Choice>
      <mc:Fallback>
        <control shapeId="3073" r:id="rId3" name="cmd송금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4월종합쇼핑몰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오승균</cp:lastModifiedBy>
  <dcterms:created xsi:type="dcterms:W3CDTF">2023-05-12T01:27:33Z</dcterms:created>
  <dcterms:modified xsi:type="dcterms:W3CDTF">2024-08-05T10:16:25Z</dcterms:modified>
</cp:coreProperties>
</file>