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 codeName="{E757BCB4-07E6-AE0B-56E0-F0EEF7A6E26C}"/>
  <workbookPr codeName="현재_통합_문서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길벗컴활1급_실기\01 엑셀\04 실전모의고사\"/>
    </mc:Choice>
  </mc:AlternateContent>
  <xr:revisionPtr revIDLastSave="0" documentId="13_ncr:1_{96C2367F-E67D-4C41-877F-4F7FA8148BD7}" xr6:coauthVersionLast="47" xr6:coauthVersionMax="47" xr10:uidLastSave="{00000000-0000-0000-0000-000000000000}"/>
  <bookViews>
    <workbookView xWindow="-120" yWindow="-120" windowWidth="29040" windowHeight="15840" activeTab="6" xr2:uid="{687888A0-7169-4D04-8AED-D6529133C41D}"/>
  </bookViews>
  <sheets>
    <sheet name="기본작업-1" sheetId="1" r:id="rId1"/>
    <sheet name="기본작업-2" sheetId="8" r:id="rId2"/>
    <sheet name="계산작업" sheetId="2" r:id="rId3"/>
    <sheet name="분석작업-1" sheetId="3" r:id="rId4"/>
    <sheet name="분석작업-2" sheetId="4" r:id="rId5"/>
    <sheet name="기타작업-1" sheetId="5" r:id="rId6"/>
    <sheet name="기타작업-2" sheetId="6" r:id="rId7"/>
    <sheet name="기타작업-3" sheetId="7" r:id="rId8"/>
  </sheets>
  <functionGroups builtInGroupCount="19"/>
  <definedNames>
    <definedName name="_xlnm._FilterDatabase" localSheetId="0" hidden="1">'기본작업-1'!$B$2:$H$22</definedName>
    <definedName name="_xlnm.Criteria" localSheetId="0">'기본작업-1'!$B$24:$B$25</definedName>
    <definedName name="_xlnm.Extract" localSheetId="0">'기본작업-1'!$B$27:$E$27</definedName>
    <definedName name="_xlnm.Print_Area" localSheetId="1">'기본작업-2'!$A$1:$I$16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게임대여" name="게임대여" connection="게임대여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G17" i="2"/>
  <c r="G15" i="2"/>
  <c r="F16" i="2" a="1"/>
  <c r="F16" i="2" s="1"/>
  <c r="F17" i="2" a="1"/>
  <c r="F17" i="2" s="1"/>
  <c r="F15" i="2" a="1"/>
  <c r="F15" i="2" s="1"/>
  <c r="F3" i="2"/>
  <c r="F4" i="2"/>
  <c r="F5" i="2"/>
  <c r="F6" i="2"/>
  <c r="F7" i="2"/>
  <c r="F8" i="2"/>
  <c r="F9" i="2"/>
  <c r="F10" i="2"/>
  <c r="F11" i="2"/>
  <c r="B25" i="1"/>
  <c r="H5" i="6"/>
  <c r="H6" i="6"/>
  <c r="H7" i="6"/>
  <c r="H8" i="6"/>
  <c r="H9" i="6"/>
  <c r="H10" i="6"/>
  <c r="H11" i="6"/>
  <c r="E4" i="6"/>
  <c r="H4" i="6"/>
  <c r="E6" i="6"/>
  <c r="E7" i="6"/>
  <c r="E8" i="6"/>
  <c r="E9" i="6"/>
  <c r="E11" i="6"/>
  <c r="C6" i="4"/>
  <c r="C9" i="4" s="1"/>
  <c r="E5" i="8"/>
  <c r="I5" i="8" s="1"/>
  <c r="H5" i="8"/>
  <c r="E6" i="8"/>
  <c r="H6" i="8"/>
  <c r="I6" i="8"/>
  <c r="E7" i="8"/>
  <c r="I7" i="8" s="1"/>
  <c r="H7" i="8"/>
  <c r="E8" i="8"/>
  <c r="I8" i="8" s="1"/>
  <c r="H8" i="8"/>
  <c r="E9" i="8"/>
  <c r="I9" i="8" s="1"/>
  <c r="H9" i="8"/>
  <c r="E10" i="8"/>
  <c r="H10" i="8"/>
  <c r="I10" i="8" s="1"/>
  <c r="E11" i="8"/>
  <c r="H11" i="8"/>
  <c r="I11" i="8"/>
  <c r="E12" i="8"/>
  <c r="I12" i="8" s="1"/>
  <c r="H12" i="8"/>
  <c r="E13" i="8"/>
  <c r="H13" i="8"/>
  <c r="E14" i="8"/>
  <c r="H14" i="8"/>
  <c r="I14" i="8"/>
  <c r="E15" i="8"/>
  <c r="I15" i="8" s="1"/>
  <c r="H15" i="8"/>
  <c r="C16" i="8"/>
  <c r="D16" i="8"/>
  <c r="F16" i="8"/>
  <c r="G16" i="8"/>
  <c r="H16" i="8"/>
  <c r="G7" i="2" a="1"/>
  <c r="G10" i="2" a="1"/>
  <c r="G5" i="2" a="1"/>
  <c r="G8" i="2" a="1"/>
  <c r="G4" i="2" a="1"/>
  <c r="G11" i="2" a="1"/>
  <c r="G6" i="2" a="1"/>
  <c r="G9" i="2" a="1"/>
  <c r="G3" i="2" a="1"/>
  <c r="G9" i="2" l="1"/>
  <c r="I9" i="2" s="1" a="1"/>
  <c r="I9" i="2" s="1"/>
  <c r="G6" i="2"/>
  <c r="I6" i="2" s="1" a="1"/>
  <c r="I6" i="2" s="1"/>
  <c r="G11" i="2"/>
  <c r="I11" i="2" s="1" a="1"/>
  <c r="I11" i="2" s="1"/>
  <c r="G4" i="2"/>
  <c r="I4" i="2" s="1" a="1"/>
  <c r="I4" i="2" s="1"/>
  <c r="G8" i="2"/>
  <c r="I8" i="2" s="1" a="1"/>
  <c r="I8" i="2" s="1"/>
  <c r="G5" i="2"/>
  <c r="I5" i="2" s="1" a="1"/>
  <c r="I5" i="2" s="1"/>
  <c r="G10" i="2"/>
  <c r="I10" i="2" s="1" a="1"/>
  <c r="I10" i="2" s="1"/>
  <c r="G7" i="2"/>
  <c r="I7" i="2" s="1" a="1"/>
  <c r="I7" i="2" s="1"/>
  <c r="G3" i="2"/>
  <c r="I3" i="2" s="1" a="1"/>
  <c r="I3" i="2" s="1"/>
  <c r="I6" i="6"/>
  <c r="I9" i="6"/>
  <c r="I11" i="6"/>
  <c r="I10" i="6"/>
  <c r="I7" i="6"/>
  <c r="I8" i="6"/>
  <c r="I4" i="6"/>
  <c r="I5" i="6"/>
  <c r="I13" i="8"/>
  <c r="I16" i="8" s="1"/>
  <c r="E16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59F3DF1-55ED-4516-9AB6-AA492F75DD3D}" keepAlive="1" name="ThisWorkbookDataModel" description="데이터 모델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36F2EDB5-6F31-4EF1-921D-DDFCCD330757}" name="게임대여" type="103" refreshedVersion="8" minRefreshableVersion="5">
    <extLst>
      <ext xmlns:x15="http://schemas.microsoft.com/office/spreadsheetml/2010/11/main" uri="{DE250136-89BD-433C-8126-D09CA5730AF9}">
        <x15:connection id="게임대여" autoDelete="1">
          <x15:textPr prompt="0" codePage="949" sourceFile="C:\길벗컴활1급_실기\01 엑셀\04 실전모의고사\게임대여.csv" tab="0" comma="1">
            <textFields count="4">
              <textField/>
              <textField/>
              <textField/>
              <textField/>
            </textFields>
          </x15:textPr>
          <x15:modelTextPr headers="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2">
    <metadataType name="XLMDX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metadataStrings count="2">
    <s v="ThisWorkbookDataModel"/>
    <s v="{[게임대여].[등급].&amp;[18세이상]}"/>
  </metadataStrings>
  <mdxMetadata count="1">
    <mdx n="0" f="s">
      <ms ns="1" c="0"/>
    </mdx>
  </mdx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1">
    <bk>
      <rc t="1" v="0"/>
    </bk>
  </valueMetadata>
</metadata>
</file>

<file path=xl/sharedStrings.xml><?xml version="1.0" encoding="utf-8"?>
<sst xmlns="http://schemas.openxmlformats.org/spreadsheetml/2006/main" count="308" uniqueCount="185">
  <si>
    <t>사번</t>
  </si>
  <si>
    <t>이름</t>
  </si>
  <si>
    <t>부서</t>
  </si>
  <si>
    <t>성별</t>
  </si>
  <si>
    <t>직위</t>
  </si>
  <si>
    <t>TOEIC</t>
  </si>
  <si>
    <t>입사일</t>
  </si>
  <si>
    <t>홍길동</t>
  </si>
  <si>
    <t>총무부</t>
  </si>
  <si>
    <t>남</t>
  </si>
  <si>
    <t>과장</t>
  </si>
  <si>
    <t>이도현</t>
  </si>
  <si>
    <t>영업부</t>
  </si>
  <si>
    <t>한미우</t>
  </si>
  <si>
    <t>인사부</t>
  </si>
  <si>
    <t>대리</t>
  </si>
  <si>
    <t>박정진</t>
  </si>
  <si>
    <t>윤보라</t>
  </si>
  <si>
    <t>여</t>
  </si>
  <si>
    <t>이형태</t>
  </si>
  <si>
    <t>최재석</t>
  </si>
  <si>
    <t>김한응</t>
  </si>
  <si>
    <t>이미라</t>
  </si>
  <si>
    <t>사원</t>
  </si>
  <si>
    <t>백준걸</t>
  </si>
  <si>
    <t>고수정</t>
  </si>
  <si>
    <t>유응구</t>
  </si>
  <si>
    <t>안은민</t>
  </si>
  <si>
    <t>이병열</t>
  </si>
  <si>
    <t>이충희</t>
  </si>
  <si>
    <t>I0008</t>
  </si>
  <si>
    <t>도경민</t>
  </si>
  <si>
    <t>I0009</t>
  </si>
  <si>
    <t>황선철</t>
  </si>
  <si>
    <t>I0010</t>
  </si>
  <si>
    <t>방극준</t>
  </si>
  <si>
    <t>I0011</t>
  </si>
  <si>
    <t>김주희</t>
  </si>
  <si>
    <t>I0012</t>
  </si>
  <si>
    <t>인정제</t>
  </si>
  <si>
    <t>J0051</t>
    <phoneticPr fontId="1" type="noConversion"/>
  </si>
  <si>
    <t>J0023</t>
    <phoneticPr fontId="1" type="noConversion"/>
  </si>
  <si>
    <t>J0038</t>
    <phoneticPr fontId="1" type="noConversion"/>
  </si>
  <si>
    <t>J0099</t>
    <phoneticPr fontId="1" type="noConversion"/>
  </si>
  <si>
    <t>J0050</t>
    <phoneticPr fontId="1" type="noConversion"/>
  </si>
  <si>
    <t>J0031</t>
    <phoneticPr fontId="1" type="noConversion"/>
  </si>
  <si>
    <t>P0001</t>
    <phoneticPr fontId="1" type="noConversion"/>
  </si>
  <si>
    <t>P0092</t>
    <phoneticPr fontId="1" type="noConversion"/>
  </si>
  <si>
    <t>P0049</t>
    <phoneticPr fontId="1" type="noConversion"/>
  </si>
  <si>
    <t>P0080</t>
    <phoneticPr fontId="1" type="noConversion"/>
  </si>
  <si>
    <t>P0051</t>
    <phoneticPr fontId="1" type="noConversion"/>
  </si>
  <si>
    <t>P0012</t>
    <phoneticPr fontId="1" type="noConversion"/>
  </si>
  <si>
    <t>P0073</t>
    <phoneticPr fontId="1" type="noConversion"/>
  </si>
  <si>
    <t>P0014</t>
    <phoneticPr fontId="1" type="noConversion"/>
  </si>
  <si>
    <t>P0095</t>
    <phoneticPr fontId="1" type="noConversion"/>
  </si>
  <si>
    <t>상공전자 제품 판매 현황</t>
  </si>
  <si>
    <t>제품명</t>
  </si>
  <si>
    <t>단가</t>
  </si>
  <si>
    <t>회원</t>
  </si>
  <si>
    <t>비회원</t>
  </si>
  <si>
    <t>판매총액</t>
  </si>
  <si>
    <t>판매수량</t>
  </si>
  <si>
    <t>반품수량</t>
  </si>
  <si>
    <t>판매금액</t>
  </si>
  <si>
    <t>김치냉장고</t>
  </si>
  <si>
    <t>세탁기</t>
  </si>
  <si>
    <t>식기세척기</t>
  </si>
  <si>
    <t>전자레인지</t>
  </si>
  <si>
    <t>홈시어터</t>
  </si>
  <si>
    <t>TV</t>
  </si>
  <si>
    <t>에어컨</t>
  </si>
  <si>
    <t>공기청정기</t>
  </si>
  <si>
    <t>노트북</t>
  </si>
  <si>
    <t>컴퓨터</t>
  </si>
  <si>
    <t>합계</t>
  </si>
  <si>
    <t>구분별 할인율</t>
  </si>
  <si>
    <t>구분</t>
  </si>
  <si>
    <t>할인율</t>
  </si>
  <si>
    <t>냉장고</t>
    <phoneticPr fontId="1" type="noConversion"/>
  </si>
  <si>
    <t>[표1]</t>
  </si>
  <si>
    <t>부서별 급여 지급 내역서</t>
  </si>
  <si>
    <t>기준날짜</t>
  </si>
  <si>
    <t>사원코드</t>
  </si>
  <si>
    <t>성명</t>
  </si>
  <si>
    <t>부서명</t>
  </si>
  <si>
    <t>근무년수</t>
  </si>
  <si>
    <t>기본급</t>
  </si>
  <si>
    <t>상여금</t>
  </si>
  <si>
    <t>수당</t>
  </si>
  <si>
    <t>G1</t>
  </si>
  <si>
    <t>홍기남</t>
  </si>
  <si>
    <t>기획부</t>
  </si>
  <si>
    <t>부장</t>
  </si>
  <si>
    <t>C2</t>
  </si>
  <si>
    <t>이기자</t>
  </si>
  <si>
    <t>G3</t>
  </si>
  <si>
    <t>차후서</t>
  </si>
  <si>
    <t>Y1</t>
  </si>
  <si>
    <t>허인기</t>
  </si>
  <si>
    <t>C3</t>
  </si>
  <si>
    <t>김인자</t>
  </si>
  <si>
    <t>Y3</t>
  </si>
  <si>
    <t>박혁제</t>
  </si>
  <si>
    <t>G2</t>
  </si>
  <si>
    <t>김순례</t>
  </si>
  <si>
    <t>Y2</t>
  </si>
  <si>
    <t>우인철</t>
  </si>
  <si>
    <t>C1</t>
  </si>
  <si>
    <t>유철민</t>
  </si>
  <si>
    <t>급여증가분</t>
  </si>
  <si>
    <t>[표2]</t>
  </si>
  <si>
    <t>상여금 평균</t>
  </si>
  <si>
    <t>수당지급율표</t>
  </si>
  <si>
    <t>수당비율</t>
  </si>
  <si>
    <t>최대상여금 순위</t>
    <phoneticPr fontId="1" type="noConversion"/>
  </si>
  <si>
    <t>반영비율에 따른 가중평균</t>
  </si>
  <si>
    <t>면접</t>
  </si>
  <si>
    <t>필기</t>
  </si>
  <si>
    <t>항목별 반영비율</t>
  </si>
  <si>
    <t>실기</t>
  </si>
  <si>
    <t>기준</t>
  </si>
  <si>
    <t>가중평균</t>
  </si>
  <si>
    <t>비율</t>
  </si>
  <si>
    <t>면_x000D_
접</t>
  </si>
  <si>
    <t>사원별 판매 현황</t>
  </si>
  <si>
    <t>영업소</t>
  </si>
  <si>
    <t>상반기 판매</t>
  </si>
  <si>
    <t>하반기 판매</t>
  </si>
  <si>
    <t>박성호</t>
  </si>
  <si>
    <t>경기</t>
  </si>
  <si>
    <t>김현승</t>
  </si>
  <si>
    <t>대구</t>
  </si>
  <si>
    <t>손정호</t>
  </si>
  <si>
    <t>인천</t>
  </si>
  <si>
    <t>강만식</t>
  </si>
  <si>
    <t>부산</t>
  </si>
  <si>
    <t>최기정</t>
  </si>
  <si>
    <t>하경희</t>
  </si>
  <si>
    <t>임정희</t>
  </si>
  <si>
    <t>안진국</t>
  </si>
  <si>
    <t>[표1]</t>
    <phoneticPr fontId="1" type="noConversion"/>
  </si>
  <si>
    <t>성명</t>
    <phoneticPr fontId="8" type="noConversion"/>
  </si>
  <si>
    <t>전공학과</t>
    <phoneticPr fontId="8" type="noConversion"/>
  </si>
  <si>
    <t>결석회수</t>
    <phoneticPr fontId="8" type="noConversion"/>
  </si>
  <si>
    <t>출석점수</t>
    <phoneticPr fontId="8" type="noConversion"/>
  </si>
  <si>
    <t>중간고사</t>
    <phoneticPr fontId="8" type="noConversion"/>
  </si>
  <si>
    <t>기말고사</t>
    <phoneticPr fontId="8" type="noConversion"/>
  </si>
  <si>
    <t>평점</t>
    <phoneticPr fontId="8" type="noConversion"/>
  </si>
  <si>
    <t>등수</t>
    <phoneticPr fontId="1" type="noConversion"/>
  </si>
  <si>
    <t>이미영</t>
    <phoneticPr fontId="8" type="noConversion"/>
  </si>
  <si>
    <t>컴퓨터</t>
    <phoneticPr fontId="8" type="noConversion"/>
  </si>
  <si>
    <t>구기자</t>
    <phoneticPr fontId="8" type="noConversion"/>
  </si>
  <si>
    <t>국문</t>
    <phoneticPr fontId="8" type="noConversion"/>
  </si>
  <si>
    <t>한명구</t>
    <phoneticPr fontId="8" type="noConversion"/>
  </si>
  <si>
    <t>경영</t>
    <phoneticPr fontId="8" type="noConversion"/>
  </si>
  <si>
    <t>사오정</t>
    <phoneticPr fontId="8" type="noConversion"/>
  </si>
  <si>
    <t>오동추</t>
    <phoneticPr fontId="8" type="noConversion"/>
  </si>
  <si>
    <t>윤수아</t>
    <phoneticPr fontId="8" type="noConversion"/>
  </si>
  <si>
    <t>김기자</t>
    <phoneticPr fontId="8" type="noConversion"/>
  </si>
  <si>
    <t>우주태</t>
    <phoneticPr fontId="8" type="noConversion"/>
  </si>
  <si>
    <t>중간고사 성적표</t>
  </si>
  <si>
    <t>반</t>
  </si>
  <si>
    <t>1차</t>
  </si>
  <si>
    <t>2차</t>
  </si>
  <si>
    <t>반자료</t>
  </si>
  <si>
    <t>3-1반</t>
  </si>
  <si>
    <t>김일반</t>
  </si>
  <si>
    <t>3-2반</t>
  </si>
  <si>
    <t>이이반</t>
  </si>
  <si>
    <t>3-3반</t>
  </si>
  <si>
    <t>박삼반</t>
  </si>
  <si>
    <t>3-4반</t>
  </si>
  <si>
    <t>3-5반</t>
  </si>
  <si>
    <t>3-6반</t>
  </si>
  <si>
    <t>조건</t>
    <phoneticPr fontId="1" type="noConversion"/>
  </si>
  <si>
    <t>등급</t>
  </si>
  <si>
    <t>라나지</t>
  </si>
  <si>
    <t>용의 전설</t>
  </si>
  <si>
    <t>포가튼 왕국2</t>
  </si>
  <si>
    <t>한국 협객전</t>
  </si>
  <si>
    <t>총합계</t>
  </si>
  <si>
    <t>합계: 단가</t>
  </si>
  <si>
    <t>합계: 수량</t>
  </si>
  <si>
    <t>18세이상</t>
  </si>
  <si>
    <t>길벗고등학교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</si>
</sst>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₩&quot;* #,##0_-;\-&quot;₩&quot;* #,##0_-;_-&quot;₩&quot;* &quot;-&quot;_-;_-@_-"/>
    <numFmt numFmtId="41" formatCode="_-* #,##0_-;\-* #,##0_-;_-* &quot;-&quot;_-;_-@_-"/>
    <numFmt numFmtId="176" formatCode="yy&quot;-&quot;mm&quot;-&quot;dd"/>
    <numFmt numFmtId="177" formatCode="0_);[Red]\(0\)"/>
    <numFmt numFmtId="178" formatCode="#,##0_);[Red]\(#,##0\)"/>
    <numFmt numFmtId="179" formatCode="#,##0_ "/>
    <numFmt numFmtId="180" formatCode="[&lt;=3]&quot;상위&quot;;[&gt;=6]&quot;하위&quot;;&quot;중간&quot;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sz val="8"/>
      <name val="돋움"/>
      <family val="3"/>
      <charset val="129"/>
    </font>
    <font>
      <b/>
      <sz val="13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2" fontId="2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>
      <alignment vertical="center"/>
    </xf>
    <xf numFmtId="9" fontId="0" fillId="0" borderId="1" xfId="2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9" fontId="0" fillId="0" borderId="1" xfId="2" applyFont="1" applyBorder="1">
      <alignment vertical="center"/>
    </xf>
    <xf numFmtId="0" fontId="6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177" fontId="6" fillId="0" borderId="1" xfId="3" applyNumberFormat="1" applyFont="1" applyBorder="1" applyAlignment="1">
      <alignment horizontal="center" vertical="center" wrapText="1"/>
    </xf>
    <xf numFmtId="178" fontId="6" fillId="0" borderId="1" xfId="4" applyNumberFormat="1" applyFont="1" applyFill="1" applyBorder="1" applyAlignment="1">
      <alignment horizontal="center" vertical="center"/>
    </xf>
    <xf numFmtId="177" fontId="6" fillId="0" borderId="1" xfId="4" applyNumberFormat="1" applyFont="1" applyFill="1" applyBorder="1" applyAlignment="1">
      <alignment horizontal="center" vertical="center"/>
    </xf>
    <xf numFmtId="177" fontId="6" fillId="0" borderId="1" xfId="5" applyNumberFormat="1" applyFont="1" applyFill="1" applyBorder="1" applyAlignment="1">
      <alignment horizontal="center" vertical="center"/>
    </xf>
    <xf numFmtId="177" fontId="6" fillId="0" borderId="1" xfId="4" applyNumberFormat="1" applyFont="1" applyBorder="1" applyAlignment="1">
      <alignment horizontal="center" vertical="center"/>
    </xf>
    <xf numFmtId="179" fontId="6" fillId="0" borderId="1" xfId="1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41" fontId="0" fillId="0" borderId="1" xfId="6" applyNumberFormat="1" applyFont="1" applyBorder="1">
      <alignment vertical="center"/>
    </xf>
    <xf numFmtId="0" fontId="0" fillId="0" borderId="0" xfId="0" pivotButton="1">
      <alignment vertical="center"/>
    </xf>
    <xf numFmtId="10" fontId="0" fillId="0" borderId="0" xfId="0" applyNumberFormat="1">
      <alignment vertical="center"/>
    </xf>
    <xf numFmtId="0" fontId="0" fillId="0" borderId="0" xfId="0" pivotButton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</cellXfs>
  <cellStyles count="7">
    <cellStyle name="백분율" xfId="2" builtinId="5"/>
    <cellStyle name="백분율 2" xfId="5" xr:uid="{AA263A32-3825-4DE7-9CEE-7308AA5EA933}"/>
    <cellStyle name="쉼표 [0]" xfId="1" builtinId="6"/>
    <cellStyle name="쉼표 [0] 2" xfId="4" xr:uid="{C2087403-3018-4DDD-8F22-6D3B31CEA97D}"/>
    <cellStyle name="통화 [0]" xfId="6" builtinId="7"/>
    <cellStyle name="표준" xfId="0" builtinId="0"/>
    <cellStyle name="표준 2" xfId="3" xr:uid="{54FFBABA-65CF-4E95-8EC8-F98515CA1A48}"/>
  </cellStyles>
  <dxfs count="3">
    <dxf>
      <font>
        <condense val="0"/>
        <extend val="0"/>
        <color indexed="10"/>
      </font>
    </dxf>
    <dxf>
      <fill>
        <patternFill patternType="solid">
          <fgColor theme="0"/>
          <bgColor rgb="FFFFC000"/>
        </patternFill>
      </fill>
    </dxf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사원별 상반기 판매현황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'기타작업-1'!$C$3</c:f>
              <c:strCache>
                <c:ptCount val="1"/>
                <c:pt idx="0">
                  <c:v>상반기 판매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C46-4261-B0C8-73A64FC9E5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C46-4261-B0C8-73A64FC9E5C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C46-4261-B0C8-73A64FC9E5C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C46-4261-B0C8-73A64FC9E5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('기타작업-1'!$A$6,'기타작업-1'!$A$8,'기타작업-1'!$A$10:$A$11)</c:f>
              <c:strCache>
                <c:ptCount val="4"/>
                <c:pt idx="0">
                  <c:v>손정호</c:v>
                </c:pt>
                <c:pt idx="1">
                  <c:v>최기정</c:v>
                </c:pt>
                <c:pt idx="2">
                  <c:v>임정희</c:v>
                </c:pt>
                <c:pt idx="3">
                  <c:v>안진국</c:v>
                </c:pt>
              </c:strCache>
            </c:strRef>
          </c:cat>
          <c:val>
            <c:numRef>
              <c:f>('기타작업-1'!$C$6,'기타작업-1'!$C$8,'기타작업-1'!$C$10:$C$11)</c:f>
              <c:numCache>
                <c:formatCode>General</c:formatCode>
                <c:ptCount val="4"/>
                <c:pt idx="0">
                  <c:v>120</c:v>
                </c:pt>
                <c:pt idx="1">
                  <c:v>120</c:v>
                </c:pt>
                <c:pt idx="2">
                  <c:v>160</c:v>
                </c:pt>
                <c:pt idx="3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3-4639-807E-6F6EB9118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  <c:holeSize val="40"/>
      </c:doughnutChart>
      <c:spPr>
        <a:pattFill prst="pct90">
          <a:fgClr>
            <a:schemeClr val="accent1"/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굴림체" panose="020B0609000101010101" pitchFamily="49" charset="-127"/>
              <a:ea typeface="굴림체" panose="020B0609000101010101" pitchFamily="49" charset="-127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5</xdr:col>
      <xdr:colOff>0</xdr:colOff>
      <xdr:row>28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0</xdr:colOff>
      <xdr:row>2</xdr:row>
      <xdr:rowOff>0</xdr:rowOff>
    </xdr:to>
    <xdr:sp macro="[0]!평가" textlink="">
      <xdr:nvSpPr>
        <xdr:cNvPr id="3" name="타원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2219325" y="0"/>
          <a:ext cx="1352550" cy="42862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평가 보기</a:t>
          </a:r>
        </a:p>
      </xdr:txBody>
    </xdr:sp>
    <xdr:clientData/>
  </xdr:twoCellAnchor>
  <xdr:twoCellAnchor>
    <xdr:from>
      <xdr:col>6</xdr:col>
      <xdr:colOff>696685</xdr:colOff>
      <xdr:row>0</xdr:row>
      <xdr:rowOff>0</xdr:rowOff>
    </xdr:from>
    <xdr:to>
      <xdr:col>9</xdr:col>
      <xdr:colOff>0</xdr:colOff>
      <xdr:row>1</xdr:row>
      <xdr:rowOff>190500</xdr:rowOff>
    </xdr:to>
    <xdr:sp macro="[0]!등수" textlink="">
      <xdr:nvSpPr>
        <xdr:cNvPr id="2" name="타원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65171" y="0"/>
          <a:ext cx="1453243" cy="402771"/>
        </a:xfrm>
        <a:prstGeom prst="ellipse">
          <a:avLst/>
        </a:prstGeom>
        <a:solidFill>
          <a:schemeClr val="accent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등수 보기</a:t>
          </a:r>
          <a:endParaRPr lang="en-US" altLang="ko-KR" sz="1100"/>
        </a:p>
        <a:p>
          <a:pPr algn="l"/>
          <a:endParaRPr lang="ko-KR" altLang="en-US" sz="1100"/>
        </a:p>
      </xdr:txBody>
    </xdr:sp>
    <xdr:clientData/>
  </xdr:twoCellAnchor>
  <xdr:twoCellAnchor>
    <xdr:from>
      <xdr:col>9</xdr:col>
      <xdr:colOff>604157</xdr:colOff>
      <xdr:row>0</xdr:row>
      <xdr:rowOff>65313</xdr:rowOff>
    </xdr:from>
    <xdr:to>
      <xdr:col>12</xdr:col>
      <xdr:colOff>0</xdr:colOff>
      <xdr:row>2</xdr:row>
      <xdr:rowOff>65313</xdr:rowOff>
    </xdr:to>
    <xdr:sp macro="" textlink="">
      <xdr:nvSpPr>
        <xdr:cNvPr id="4" name="타원 3">
          <a:extLst>
            <a:ext uri="{FF2B5EF4-FFF2-40B4-BE49-F238E27FC236}">
              <a16:creationId xmlns:a16="http://schemas.microsoft.com/office/drawing/2014/main" id="{C4CFFBB3-962E-B72A-2AD4-44F8F177876E}"/>
            </a:ext>
          </a:extLst>
        </xdr:cNvPr>
        <xdr:cNvSpPr/>
      </xdr:nvSpPr>
      <xdr:spPr>
        <a:xfrm>
          <a:off x="6422571" y="65313"/>
          <a:ext cx="1453243" cy="40277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등수 보기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</xdr:row>
          <xdr:rowOff>0</xdr:rowOff>
        </xdr:from>
        <xdr:to>
          <xdr:col>5</xdr:col>
          <xdr:colOff>514350</xdr:colOff>
          <xdr:row>8</xdr:row>
          <xdr:rowOff>85725</xdr:rowOff>
        </xdr:to>
        <xdr:sp macro="" textlink="">
          <xdr:nvSpPr>
            <xdr:cNvPr id="2049" name="cmd성적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SER" refreshedDate="45868.821591435182" backgroundQuery="1" createdVersion="8" refreshedVersion="8" minRefreshableVersion="3" recordCount="0" supportSubquery="1" supportAdvancedDrill="1" xr:uid="{33D668E5-E010-4EEA-AD74-3212D2C0D292}">
  <cacheSource type="external" connectionId="1"/>
  <cacheFields count="4">
    <cacheField name="[게임대여].[등급].[등급]" caption="등급" numFmtId="0" hierarchy="1" level="1">
      <sharedItems containsSemiMixedTypes="0" containsNonDate="0" containsString="0"/>
    </cacheField>
    <cacheField name="[게임대여].[제품명].[제품명]" caption="제품명" numFmtId="0" level="1">
      <sharedItems count="4">
        <s v="라나지"/>
        <s v="용의 전설"/>
        <s v="포가튼 왕국2"/>
        <s v="한국 협객전"/>
      </sharedItems>
    </cacheField>
    <cacheField name="[Measures].[합계: 단가]" caption="합계: 단가" numFmtId="0" hierarchy="6" level="32767"/>
    <cacheField name="[Measures].[합계: 수량]" caption="합계: 수량" numFmtId="0" hierarchy="7" level="32767"/>
  </cacheFields>
  <cacheHierarchies count="8">
    <cacheHierarchy uniqueName="[게임대여].[제품명]" caption="제품명" attribute="1" defaultMemberUniqueName="[게임대여].[제품명].[All]" allUniqueName="[게임대여].[제품명].[All]" dimensionUniqueName="[게임대여]" displayFolder="" count="2" memberValueDatatype="130" unbalanced="0">
      <fieldsUsage count="2">
        <fieldUsage x="-1"/>
        <fieldUsage x="1"/>
      </fieldsUsage>
    </cacheHierarchy>
    <cacheHierarchy uniqueName="[게임대여].[등급]" caption="등급" attribute="1" defaultMemberUniqueName="[게임대여].[등급].[All]" allUniqueName="[게임대여].[등급].[All]" dimensionUniqueName="[게임대여]" displayFolder="" count="2" memberValueDatatype="130" unbalanced="0">
      <fieldsUsage count="2">
        <fieldUsage x="-1"/>
        <fieldUsage x="0"/>
      </fieldsUsage>
    </cacheHierarchy>
    <cacheHierarchy uniqueName="[게임대여].[단가]" caption="단가" attribute="1" defaultMemberUniqueName="[게임대여].[단가].[All]" allUniqueName="[게임대여].[단가].[All]" dimensionUniqueName="[게임대여]" displayFolder="" count="0" memberValueDatatype="20" unbalanced="0"/>
    <cacheHierarchy uniqueName="[게임대여].[수량]" caption="수량" attribute="1" defaultMemberUniqueName="[게임대여].[수량].[All]" allUniqueName="[게임대여].[수량].[All]" dimensionUniqueName="[게임대여]" displayFolder="" count="0" memberValueDatatype="20" unbalanced="0"/>
    <cacheHierarchy uniqueName="[Measures].[__XL_Count 게임대여]" caption="__XL_Count 게임대여" measure="1" displayFolder="" measureGroup="게임대여" count="0" hidden="1"/>
    <cacheHierarchy uniqueName="[Measures].[__No measures defined]" caption="__No measures defined" measure="1" displayFolder="" count="0" hidden="1"/>
    <cacheHierarchy uniqueName="[Measures].[합계: 단가]" caption="합계: 단가" measure="1" displayFolder="" measureGroup="게임대여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합계: 수량]" caption="합계: 수량" measure="1" displayFolder="" measureGroup="게임대여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게임대여" uniqueName="[게임대여]" caption="게임대여"/>
  </dimensions>
  <measureGroups count="1">
    <measureGroup name="게임대여" caption="게임대여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BFCB7F-8BD1-409C-B69E-E2530DC8B675}" name="피벗 테이블1" cacheId="0" applyNumberFormats="0" applyBorderFormats="0" applyFontFormats="0" applyPatternFormats="0" applyAlignmentFormats="0" applyWidthHeightFormats="1" dataCaption="값" updatedVersion="8" minRefreshableVersion="3" useAutoFormatting="1" itemPrintTitles="1" mergeItem="1" createdVersion="8" indent="0" compact="0" outline="1" outlineData="1" compactData="0" multipleFieldFilters="0">
  <location ref="A3:C8" firstHeaderRow="0" firstDataRow="1" firstDataCol="1" rowPageCount="1" colPageCount="1"/>
  <pivotFields count="4">
    <pivotField axis="axisPage" compact="0" allDrilled="1" showAll="0" dataSourceSort="1" defaultSubtotal="0" defaultAttributeDrillState="1"/>
    <pivotField axis="axisRow" compact="0" allDrilled="1" showAll="0" dataSourceSort="1" defaultSubtotal="0" defaultAttributeDrillState="1">
      <items count="4">
        <item x="0"/>
        <item x="1"/>
        <item x="2"/>
        <item x="3"/>
      </items>
    </pivotField>
    <pivotField dataField="1" compact="0" showAll="0" defaultSubtotal="0"/>
    <pivotField dataField="1" compact="0" showAll="0" defaultSubtota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1" name="[게임대여].[등급].&amp;[18세이상]" cap="18세이상"/>
  </pageFields>
  <dataFields count="2">
    <dataField name="합계: 수량" fld="3" showDataAs="percentOfCol" baseField="1" baseItem="0" numFmtId="10"/>
    <dataField name="합계: 단가" fld="2" showDataAs="percentOfCol" baseField="1" baseItem="0" numFmtId="10"/>
  </dataFields>
  <pivotHierarchies count="8">
    <pivotHierarchy dragToData="1"/>
    <pivotHierarchy multipleItemSelectionAllowed="1" dragToData="1">
      <members count="1" level="1">
        <member name="[게임대여].[등급].&amp;[18세이상]"/>
      </members>
    </pivotHierarchy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게임대여">
        <x15:activeTabTopLevelEntity name="[게임대여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16E51-14F6-4A14-9C02-5ABA76440F0A}">
  <sheetPr codeName="Sheet2"/>
  <dimension ref="B2:H36"/>
  <sheetViews>
    <sheetView workbookViewId="0">
      <selection activeCell="D9" sqref="D9"/>
    </sheetView>
  </sheetViews>
  <sheetFormatPr defaultRowHeight="16.5" x14ac:dyDescent="0.3"/>
  <cols>
    <col min="1" max="1" width="3" customWidth="1"/>
    <col min="2" max="2" width="8.125" customWidth="1"/>
    <col min="3" max="4" width="8.25" customWidth="1"/>
    <col min="5" max="6" width="6.125" customWidth="1"/>
    <col min="7" max="7" width="7.125" customWidth="1"/>
    <col min="8" max="8" width="12.5" bestFit="1" customWidth="1"/>
  </cols>
  <sheetData>
    <row r="2" spans="2:8" x14ac:dyDescent="0.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2:8" x14ac:dyDescent="0.3">
      <c r="B3" s="2" t="s">
        <v>40</v>
      </c>
      <c r="C3" s="2" t="s">
        <v>7</v>
      </c>
      <c r="D3" s="2" t="s">
        <v>8</v>
      </c>
      <c r="E3" s="2" t="s">
        <v>9</v>
      </c>
      <c r="F3" s="2" t="s">
        <v>10</v>
      </c>
      <c r="G3" s="2">
        <v>920</v>
      </c>
      <c r="H3" s="3">
        <v>43526</v>
      </c>
    </row>
    <row r="4" spans="2:8" x14ac:dyDescent="0.3">
      <c r="B4" s="2" t="s">
        <v>41</v>
      </c>
      <c r="C4" s="2" t="s">
        <v>11</v>
      </c>
      <c r="D4" s="2" t="s">
        <v>12</v>
      </c>
      <c r="E4" s="2" t="s">
        <v>9</v>
      </c>
      <c r="F4" s="2" t="s">
        <v>10</v>
      </c>
      <c r="G4" s="2">
        <v>900</v>
      </c>
      <c r="H4" s="3">
        <v>43526</v>
      </c>
    </row>
    <row r="5" spans="2:8" x14ac:dyDescent="0.3">
      <c r="B5" s="2" t="s">
        <v>42</v>
      </c>
      <c r="C5" s="2" t="s">
        <v>13</v>
      </c>
      <c r="D5" s="2" t="s">
        <v>14</v>
      </c>
      <c r="E5" s="2" t="s">
        <v>9</v>
      </c>
      <c r="F5" s="2" t="s">
        <v>15</v>
      </c>
      <c r="G5" s="2">
        <v>850</v>
      </c>
      <c r="H5" s="3">
        <v>43617</v>
      </c>
    </row>
    <row r="6" spans="2:8" x14ac:dyDescent="0.3">
      <c r="B6" s="2" t="s">
        <v>43</v>
      </c>
      <c r="C6" s="2" t="s">
        <v>16</v>
      </c>
      <c r="D6" s="2" t="s">
        <v>12</v>
      </c>
      <c r="E6" s="2" t="s">
        <v>9</v>
      </c>
      <c r="F6" s="2" t="s">
        <v>15</v>
      </c>
      <c r="G6" s="2">
        <v>840</v>
      </c>
      <c r="H6" s="3">
        <v>43617</v>
      </c>
    </row>
    <row r="7" spans="2:8" x14ac:dyDescent="0.3">
      <c r="B7" s="2" t="s">
        <v>44</v>
      </c>
      <c r="C7" s="2" t="s">
        <v>17</v>
      </c>
      <c r="D7" s="2" t="s">
        <v>8</v>
      </c>
      <c r="E7" s="2" t="s">
        <v>18</v>
      </c>
      <c r="F7" s="2" t="s">
        <v>15</v>
      </c>
      <c r="G7" s="2">
        <v>830</v>
      </c>
      <c r="H7" s="3">
        <v>43617</v>
      </c>
    </row>
    <row r="8" spans="2:8" x14ac:dyDescent="0.3">
      <c r="B8" s="2" t="s">
        <v>45</v>
      </c>
      <c r="C8" s="2" t="s">
        <v>19</v>
      </c>
      <c r="D8" s="2" t="s">
        <v>14</v>
      </c>
      <c r="E8" s="2" t="s">
        <v>9</v>
      </c>
      <c r="F8" s="2" t="s">
        <v>15</v>
      </c>
      <c r="G8" s="2">
        <v>820</v>
      </c>
      <c r="H8" s="3">
        <v>43892</v>
      </c>
    </row>
    <row r="9" spans="2:8" x14ac:dyDescent="0.3">
      <c r="B9" s="2" t="s">
        <v>46</v>
      </c>
      <c r="C9" s="2" t="s">
        <v>20</v>
      </c>
      <c r="D9" s="2" t="s">
        <v>14</v>
      </c>
      <c r="E9" s="2" t="s">
        <v>9</v>
      </c>
      <c r="F9" s="2" t="s">
        <v>10</v>
      </c>
      <c r="G9" s="2">
        <v>770</v>
      </c>
      <c r="H9" s="3">
        <v>43892</v>
      </c>
    </row>
    <row r="10" spans="2:8" x14ac:dyDescent="0.3">
      <c r="B10" s="2" t="s">
        <v>47</v>
      </c>
      <c r="C10" s="2" t="s">
        <v>21</v>
      </c>
      <c r="D10" s="2" t="s">
        <v>12</v>
      </c>
      <c r="E10" s="2" t="s">
        <v>9</v>
      </c>
      <c r="F10" s="2" t="s">
        <v>10</v>
      </c>
      <c r="G10" s="2">
        <v>760</v>
      </c>
      <c r="H10" s="3">
        <v>43892</v>
      </c>
    </row>
    <row r="11" spans="2:8" x14ac:dyDescent="0.3">
      <c r="B11" s="2" t="s">
        <v>48</v>
      </c>
      <c r="C11" s="2" t="s">
        <v>22</v>
      </c>
      <c r="D11" s="2" t="s">
        <v>12</v>
      </c>
      <c r="E11" s="2" t="s">
        <v>18</v>
      </c>
      <c r="F11" s="2" t="s">
        <v>23</v>
      </c>
      <c r="G11" s="2">
        <v>900</v>
      </c>
      <c r="H11" s="3">
        <v>43983</v>
      </c>
    </row>
    <row r="12" spans="2:8" x14ac:dyDescent="0.3">
      <c r="B12" s="2" t="s">
        <v>49</v>
      </c>
      <c r="C12" s="2" t="s">
        <v>24</v>
      </c>
      <c r="D12" s="2" t="s">
        <v>8</v>
      </c>
      <c r="E12" s="2" t="s">
        <v>9</v>
      </c>
      <c r="F12" s="2" t="s">
        <v>23</v>
      </c>
      <c r="G12" s="2">
        <v>580</v>
      </c>
      <c r="H12" s="3">
        <v>44317</v>
      </c>
    </row>
    <row r="13" spans="2:8" x14ac:dyDescent="0.3">
      <c r="B13" s="2" t="s">
        <v>50</v>
      </c>
      <c r="C13" s="2" t="s">
        <v>25</v>
      </c>
      <c r="D13" s="2" t="s">
        <v>14</v>
      </c>
      <c r="E13" s="2" t="s">
        <v>18</v>
      </c>
      <c r="F13" s="2" t="s">
        <v>23</v>
      </c>
      <c r="G13" s="2">
        <v>560</v>
      </c>
      <c r="H13" s="3">
        <v>44378</v>
      </c>
    </row>
    <row r="14" spans="2:8" x14ac:dyDescent="0.3">
      <c r="B14" s="2" t="s">
        <v>51</v>
      </c>
      <c r="C14" s="2" t="s">
        <v>26</v>
      </c>
      <c r="D14" s="2" t="s">
        <v>12</v>
      </c>
      <c r="E14" s="2" t="s">
        <v>18</v>
      </c>
      <c r="F14" s="2" t="s">
        <v>23</v>
      </c>
      <c r="G14" s="2">
        <v>540</v>
      </c>
      <c r="H14" s="3">
        <v>44409</v>
      </c>
    </row>
    <row r="15" spans="2:8" x14ac:dyDescent="0.3">
      <c r="B15" s="2" t="s">
        <v>52</v>
      </c>
      <c r="C15" s="2" t="s">
        <v>27</v>
      </c>
      <c r="D15" s="2" t="s">
        <v>8</v>
      </c>
      <c r="E15" s="2" t="s">
        <v>18</v>
      </c>
      <c r="F15" s="2" t="s">
        <v>23</v>
      </c>
      <c r="G15" s="2">
        <v>520</v>
      </c>
      <c r="H15" s="3">
        <v>44409</v>
      </c>
    </row>
    <row r="16" spans="2:8" x14ac:dyDescent="0.3">
      <c r="B16" s="2" t="s">
        <v>53</v>
      </c>
      <c r="C16" s="2" t="s">
        <v>28</v>
      </c>
      <c r="D16" s="2" t="s">
        <v>14</v>
      </c>
      <c r="E16" s="2" t="s">
        <v>9</v>
      </c>
      <c r="F16" s="2" t="s">
        <v>23</v>
      </c>
      <c r="G16" s="2">
        <v>500</v>
      </c>
      <c r="H16" s="3">
        <v>44440</v>
      </c>
    </row>
    <row r="17" spans="2:8" x14ac:dyDescent="0.3">
      <c r="B17" s="2" t="s">
        <v>54</v>
      </c>
      <c r="C17" s="2" t="s">
        <v>29</v>
      </c>
      <c r="D17" s="2" t="s">
        <v>12</v>
      </c>
      <c r="E17" s="2" t="s">
        <v>9</v>
      </c>
      <c r="F17" s="2" t="s">
        <v>23</v>
      </c>
      <c r="G17" s="2">
        <v>480</v>
      </c>
      <c r="H17" s="3">
        <v>44440</v>
      </c>
    </row>
    <row r="18" spans="2:8" x14ac:dyDescent="0.3">
      <c r="B18" s="2" t="s">
        <v>30</v>
      </c>
      <c r="C18" s="2" t="s">
        <v>31</v>
      </c>
      <c r="D18" s="2" t="s">
        <v>12</v>
      </c>
      <c r="E18" s="2" t="s">
        <v>9</v>
      </c>
      <c r="F18" s="2" t="s">
        <v>15</v>
      </c>
      <c r="G18" s="2">
        <v>970</v>
      </c>
      <c r="H18" s="3">
        <v>44622</v>
      </c>
    </row>
    <row r="19" spans="2:8" x14ac:dyDescent="0.3">
      <c r="B19" s="2" t="s">
        <v>32</v>
      </c>
      <c r="C19" s="2" t="s">
        <v>33</v>
      </c>
      <c r="D19" s="2" t="s">
        <v>8</v>
      </c>
      <c r="E19" s="2" t="s">
        <v>9</v>
      </c>
      <c r="F19" s="2" t="s">
        <v>15</v>
      </c>
      <c r="G19" s="2">
        <v>920</v>
      </c>
      <c r="H19" s="3">
        <v>44652</v>
      </c>
    </row>
    <row r="20" spans="2:8" x14ac:dyDescent="0.3">
      <c r="B20" s="2" t="s">
        <v>34</v>
      </c>
      <c r="C20" s="2" t="s">
        <v>35</v>
      </c>
      <c r="D20" s="2" t="s">
        <v>14</v>
      </c>
      <c r="E20" s="2" t="s">
        <v>9</v>
      </c>
      <c r="F20" s="2" t="s">
        <v>15</v>
      </c>
      <c r="G20" s="2">
        <v>910</v>
      </c>
      <c r="H20" s="3">
        <v>44652</v>
      </c>
    </row>
    <row r="21" spans="2:8" x14ac:dyDescent="0.3">
      <c r="B21" s="2" t="s">
        <v>36</v>
      </c>
      <c r="C21" s="2" t="s">
        <v>37</v>
      </c>
      <c r="D21" s="2" t="s">
        <v>12</v>
      </c>
      <c r="E21" s="2" t="s">
        <v>18</v>
      </c>
      <c r="F21" s="2" t="s">
        <v>15</v>
      </c>
      <c r="G21" s="2">
        <v>900</v>
      </c>
      <c r="H21" s="3">
        <v>45170</v>
      </c>
    </row>
    <row r="22" spans="2:8" x14ac:dyDescent="0.3">
      <c r="B22" s="2" t="s">
        <v>38</v>
      </c>
      <c r="C22" s="2" t="s">
        <v>39</v>
      </c>
      <c r="D22" s="2" t="s">
        <v>8</v>
      </c>
      <c r="E22" s="2" t="s">
        <v>9</v>
      </c>
      <c r="F22" s="2" t="s">
        <v>15</v>
      </c>
      <c r="G22" s="2">
        <v>890</v>
      </c>
      <c r="H22" s="3">
        <v>44075</v>
      </c>
    </row>
    <row r="24" spans="2:8" x14ac:dyDescent="0.3">
      <c r="B24" s="2" t="s">
        <v>174</v>
      </c>
    </row>
    <row r="25" spans="2:8" x14ac:dyDescent="0.3">
      <c r="B25" t="b">
        <f>AND(LEFT(B3,1)="P",MID(B3,4,1)&gt;="5")</f>
        <v>0</v>
      </c>
    </row>
    <row r="27" spans="2:8" x14ac:dyDescent="0.3">
      <c r="B27" s="1" t="s">
        <v>0</v>
      </c>
      <c r="C27" s="1" t="s">
        <v>1</v>
      </c>
      <c r="D27" s="1" t="s">
        <v>3</v>
      </c>
      <c r="E27" s="1" t="s">
        <v>4</v>
      </c>
    </row>
    <row r="28" spans="2:8" x14ac:dyDescent="0.3">
      <c r="B28" s="2" t="s">
        <v>47</v>
      </c>
      <c r="C28" s="2" t="s">
        <v>21</v>
      </c>
      <c r="D28" s="2" t="s">
        <v>9</v>
      </c>
      <c r="E28" s="2" t="s">
        <v>10</v>
      </c>
    </row>
    <row r="29" spans="2:8" x14ac:dyDescent="0.3">
      <c r="B29" s="2" t="s">
        <v>49</v>
      </c>
      <c r="C29" s="2" t="s">
        <v>24</v>
      </c>
      <c r="D29" s="2" t="s">
        <v>9</v>
      </c>
      <c r="E29" s="2" t="s">
        <v>23</v>
      </c>
    </row>
    <row r="30" spans="2:8" x14ac:dyDescent="0.3">
      <c r="B30" s="2" t="s">
        <v>50</v>
      </c>
      <c r="C30" s="2" t="s">
        <v>25</v>
      </c>
      <c r="D30" s="2" t="s">
        <v>18</v>
      </c>
      <c r="E30" s="2" t="s">
        <v>23</v>
      </c>
    </row>
    <row r="31" spans="2:8" x14ac:dyDescent="0.3">
      <c r="B31" s="2" t="s">
        <v>52</v>
      </c>
      <c r="C31" s="2" t="s">
        <v>27</v>
      </c>
      <c r="D31" s="2" t="s">
        <v>18</v>
      </c>
      <c r="E31" s="2" t="s">
        <v>23</v>
      </c>
    </row>
    <row r="32" spans="2:8" x14ac:dyDescent="0.3">
      <c r="B32" s="2" t="s">
        <v>54</v>
      </c>
      <c r="C32" s="2" t="s">
        <v>29</v>
      </c>
      <c r="D32" s="2" t="s">
        <v>9</v>
      </c>
      <c r="E32" s="2" t="s">
        <v>23</v>
      </c>
    </row>
    <row r="33" spans="2:5" x14ac:dyDescent="0.3">
      <c r="B33" s="2"/>
      <c r="C33" s="2"/>
      <c r="D33" s="2"/>
      <c r="E33" s="2"/>
    </row>
    <row r="34" spans="2:5" x14ac:dyDescent="0.3">
      <c r="B34" s="2"/>
      <c r="C34" s="2"/>
      <c r="D34" s="2"/>
      <c r="E34" s="2"/>
    </row>
    <row r="35" spans="2:5" x14ac:dyDescent="0.3">
      <c r="B35" s="2"/>
      <c r="C35" s="2"/>
      <c r="D35" s="2"/>
      <c r="E35" s="2"/>
    </row>
    <row r="36" spans="2:5" x14ac:dyDescent="0.3">
      <c r="B36" s="2"/>
      <c r="C36" s="2"/>
      <c r="D36" s="2"/>
      <c r="E36" s="2"/>
    </row>
  </sheetData>
  <phoneticPr fontId="1" type="noConversion"/>
  <conditionalFormatting sqref="B3:H22">
    <cfRule type="expression" dxfId="2" priority="1">
      <formula>AND(ISEVEN(MONTH($H4)),$H4&gt;DATE(2020,1,1))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BA860-C156-4C0A-B962-8A52C280A2D6}">
  <sheetPr codeName="Sheet3">
    <pageSetUpPr fitToPage="1"/>
  </sheetPr>
  <dimension ref="A1:I20"/>
  <sheetViews>
    <sheetView workbookViewId="0">
      <selection activeCell="M14" sqref="M14"/>
    </sheetView>
  </sheetViews>
  <sheetFormatPr defaultRowHeight="16.5" x14ac:dyDescent="0.3"/>
  <cols>
    <col min="1" max="1" width="11.75" customWidth="1"/>
    <col min="2" max="2" width="10.875" bestFit="1" customWidth="1"/>
    <col min="3" max="4" width="9.25" bestFit="1" customWidth="1"/>
    <col min="5" max="5" width="14.625" bestFit="1" customWidth="1"/>
    <col min="6" max="7" width="9.25" bestFit="1" customWidth="1"/>
    <col min="8" max="9" width="14.625" bestFit="1" customWidth="1"/>
  </cols>
  <sheetData>
    <row r="1" spans="1:9" ht="20.25" x14ac:dyDescent="0.3">
      <c r="A1" s="31" t="s">
        <v>55</v>
      </c>
      <c r="B1" s="31"/>
      <c r="C1" s="31"/>
      <c r="D1" s="31"/>
      <c r="E1" s="31"/>
      <c r="F1" s="31"/>
      <c r="G1" s="31"/>
      <c r="H1" s="31"/>
      <c r="I1" s="31"/>
    </row>
    <row r="3" spans="1:9" x14ac:dyDescent="0.3">
      <c r="A3" s="30" t="s">
        <v>56</v>
      </c>
      <c r="B3" s="30" t="s">
        <v>57</v>
      </c>
      <c r="C3" s="30" t="s">
        <v>58</v>
      </c>
      <c r="D3" s="30"/>
      <c r="E3" s="30"/>
      <c r="F3" s="30" t="s">
        <v>59</v>
      </c>
      <c r="G3" s="30"/>
      <c r="H3" s="30"/>
      <c r="I3" s="30" t="s">
        <v>60</v>
      </c>
    </row>
    <row r="4" spans="1:9" x14ac:dyDescent="0.3">
      <c r="A4" s="30"/>
      <c r="B4" s="30"/>
      <c r="C4" s="4" t="s">
        <v>61</v>
      </c>
      <c r="D4" s="4" t="s">
        <v>62</v>
      </c>
      <c r="E4" s="4" t="s">
        <v>63</v>
      </c>
      <c r="F4" s="4" t="s">
        <v>61</v>
      </c>
      <c r="G4" s="4" t="s">
        <v>62</v>
      </c>
      <c r="H4" s="4" t="s">
        <v>63</v>
      </c>
      <c r="I4" s="30"/>
    </row>
    <row r="5" spans="1:9" x14ac:dyDescent="0.3">
      <c r="A5" s="4" t="s">
        <v>78</v>
      </c>
      <c r="B5" s="5">
        <v>3000000</v>
      </c>
      <c r="C5" s="5">
        <v>125</v>
      </c>
      <c r="D5" s="5">
        <v>5</v>
      </c>
      <c r="E5" s="5">
        <f t="shared" ref="E5:E15" si="0">ROUND(B5*(C5-D5)-B5*(C5-D5)*$B$20,-4)</f>
        <v>306000000</v>
      </c>
      <c r="F5" s="5">
        <v>103</v>
      </c>
      <c r="G5" s="5">
        <v>4</v>
      </c>
      <c r="H5" s="5">
        <f t="shared" ref="H5:H15" si="1">ROUND(B5*(F5-G5)-B5*(F5-G5)*$C$20,-4)</f>
        <v>267300000</v>
      </c>
      <c r="I5" s="5">
        <f t="shared" ref="I5:I15" si="2">E5+H5</f>
        <v>573300000</v>
      </c>
    </row>
    <row r="6" spans="1:9" x14ac:dyDescent="0.3">
      <c r="A6" s="4" t="s">
        <v>64</v>
      </c>
      <c r="B6" s="5">
        <v>1800000</v>
      </c>
      <c r="C6" s="5">
        <v>95</v>
      </c>
      <c r="D6" s="5">
        <v>4</v>
      </c>
      <c r="E6" s="5">
        <f t="shared" si="0"/>
        <v>139230000</v>
      </c>
      <c r="F6" s="5">
        <v>75</v>
      </c>
      <c r="G6" s="5">
        <v>5</v>
      </c>
      <c r="H6" s="5">
        <f t="shared" si="1"/>
        <v>113400000</v>
      </c>
      <c r="I6" s="5">
        <f t="shared" si="2"/>
        <v>252630000</v>
      </c>
    </row>
    <row r="7" spans="1:9" x14ac:dyDescent="0.3">
      <c r="A7" s="4" t="s">
        <v>65</v>
      </c>
      <c r="B7" s="5">
        <v>950000</v>
      </c>
      <c r="C7" s="5">
        <v>132</v>
      </c>
      <c r="D7" s="5">
        <v>9</v>
      </c>
      <c r="E7" s="5">
        <f t="shared" si="0"/>
        <v>99320000</v>
      </c>
      <c r="F7" s="5">
        <v>112</v>
      </c>
      <c r="G7" s="5">
        <v>3</v>
      </c>
      <c r="H7" s="5">
        <f t="shared" si="1"/>
        <v>93200000</v>
      </c>
      <c r="I7" s="5">
        <f t="shared" si="2"/>
        <v>192520000</v>
      </c>
    </row>
    <row r="8" spans="1:9" x14ac:dyDescent="0.3">
      <c r="A8" s="4" t="s">
        <v>66</v>
      </c>
      <c r="B8" s="5">
        <v>680000</v>
      </c>
      <c r="C8" s="5">
        <v>75</v>
      </c>
      <c r="D8" s="5">
        <v>2</v>
      </c>
      <c r="E8" s="5">
        <f t="shared" si="0"/>
        <v>42190000</v>
      </c>
      <c r="F8" s="5">
        <v>34</v>
      </c>
      <c r="G8" s="5">
        <v>2</v>
      </c>
      <c r="H8" s="5">
        <f t="shared" si="1"/>
        <v>19580000</v>
      </c>
      <c r="I8" s="5">
        <f t="shared" si="2"/>
        <v>61770000</v>
      </c>
    </row>
    <row r="9" spans="1:9" x14ac:dyDescent="0.3">
      <c r="A9" s="4" t="s">
        <v>67</v>
      </c>
      <c r="B9" s="5">
        <v>260000</v>
      </c>
      <c r="C9" s="5">
        <v>245</v>
      </c>
      <c r="D9" s="5">
        <v>8</v>
      </c>
      <c r="E9" s="5">
        <f t="shared" si="0"/>
        <v>52380000</v>
      </c>
      <c r="F9" s="5">
        <v>152</v>
      </c>
      <c r="G9" s="5">
        <v>8</v>
      </c>
      <c r="H9" s="5">
        <f t="shared" si="1"/>
        <v>33700000</v>
      </c>
      <c r="I9" s="5">
        <f t="shared" si="2"/>
        <v>86080000</v>
      </c>
    </row>
    <row r="10" spans="1:9" x14ac:dyDescent="0.3">
      <c r="A10" s="4" t="s">
        <v>68</v>
      </c>
      <c r="B10" s="5">
        <v>680000</v>
      </c>
      <c r="C10" s="5">
        <v>49</v>
      </c>
      <c r="D10" s="5">
        <v>6</v>
      </c>
      <c r="E10" s="5">
        <f t="shared" si="0"/>
        <v>24850000</v>
      </c>
      <c r="F10" s="5">
        <v>39</v>
      </c>
      <c r="G10" s="5">
        <v>7</v>
      </c>
      <c r="H10" s="5">
        <f t="shared" si="1"/>
        <v>19580000</v>
      </c>
      <c r="I10" s="5">
        <f t="shared" si="2"/>
        <v>44430000</v>
      </c>
    </row>
    <row r="11" spans="1:9" x14ac:dyDescent="0.3">
      <c r="A11" s="4" t="s">
        <v>69</v>
      </c>
      <c r="B11" s="5">
        <v>2500000</v>
      </c>
      <c r="C11" s="5">
        <v>168</v>
      </c>
      <c r="D11" s="5">
        <v>4</v>
      </c>
      <c r="E11" s="5">
        <f t="shared" si="0"/>
        <v>348500000</v>
      </c>
      <c r="F11" s="5">
        <v>132</v>
      </c>
      <c r="G11" s="5">
        <v>6</v>
      </c>
      <c r="H11" s="5">
        <f t="shared" si="1"/>
        <v>283500000</v>
      </c>
      <c r="I11" s="5">
        <f t="shared" si="2"/>
        <v>632000000</v>
      </c>
    </row>
    <row r="12" spans="1:9" x14ac:dyDescent="0.3">
      <c r="A12" s="4" t="s">
        <v>70</v>
      </c>
      <c r="B12" s="5">
        <v>2200000</v>
      </c>
      <c r="C12" s="5">
        <v>111</v>
      </c>
      <c r="D12" s="5">
        <v>4</v>
      </c>
      <c r="E12" s="5">
        <f t="shared" si="0"/>
        <v>200090000</v>
      </c>
      <c r="F12" s="5">
        <v>67</v>
      </c>
      <c r="G12" s="5">
        <v>2</v>
      </c>
      <c r="H12" s="5">
        <f t="shared" si="1"/>
        <v>128700000</v>
      </c>
      <c r="I12" s="5">
        <f t="shared" si="2"/>
        <v>328790000</v>
      </c>
    </row>
    <row r="13" spans="1:9" x14ac:dyDescent="0.3">
      <c r="A13" s="4" t="s">
        <v>71</v>
      </c>
      <c r="B13" s="5">
        <v>1200000</v>
      </c>
      <c r="C13" s="5">
        <v>59</v>
      </c>
      <c r="D13" s="5">
        <v>8</v>
      </c>
      <c r="E13" s="5">
        <f t="shared" si="0"/>
        <v>52020000</v>
      </c>
      <c r="F13" s="5">
        <v>32</v>
      </c>
      <c r="G13" s="5">
        <v>6</v>
      </c>
      <c r="H13" s="5">
        <f t="shared" si="1"/>
        <v>28080000</v>
      </c>
      <c r="I13" s="5">
        <f t="shared" si="2"/>
        <v>80100000</v>
      </c>
    </row>
    <row r="14" spans="1:9" x14ac:dyDescent="0.3">
      <c r="A14" s="4" t="s">
        <v>72</v>
      </c>
      <c r="B14" s="5">
        <v>990000</v>
      </c>
      <c r="C14" s="5">
        <v>241</v>
      </c>
      <c r="D14" s="5">
        <v>3</v>
      </c>
      <c r="E14" s="5">
        <f t="shared" si="0"/>
        <v>200280000</v>
      </c>
      <c r="F14" s="5">
        <v>186</v>
      </c>
      <c r="G14" s="5">
        <v>5</v>
      </c>
      <c r="H14" s="5">
        <f t="shared" si="1"/>
        <v>161270000</v>
      </c>
      <c r="I14" s="5">
        <f t="shared" si="2"/>
        <v>361550000</v>
      </c>
    </row>
    <row r="15" spans="1:9" x14ac:dyDescent="0.3">
      <c r="A15" s="4" t="s">
        <v>73</v>
      </c>
      <c r="B15" s="5">
        <v>800000</v>
      </c>
      <c r="C15" s="5">
        <v>229</v>
      </c>
      <c r="D15" s="5">
        <v>7</v>
      </c>
      <c r="E15" s="5">
        <f t="shared" si="0"/>
        <v>150960000</v>
      </c>
      <c r="F15" s="5">
        <v>137</v>
      </c>
      <c r="G15" s="5">
        <v>3</v>
      </c>
      <c r="H15" s="5">
        <f t="shared" si="1"/>
        <v>96480000</v>
      </c>
      <c r="I15" s="5">
        <f t="shared" si="2"/>
        <v>247440000</v>
      </c>
    </row>
    <row r="16" spans="1:9" x14ac:dyDescent="0.3">
      <c r="A16" s="28" t="s">
        <v>74</v>
      </c>
      <c r="B16" s="29"/>
      <c r="C16" s="5">
        <f t="shared" ref="C16:I16" si="3">SUM(C5:C15)</f>
        <v>1529</v>
      </c>
      <c r="D16" s="5">
        <f t="shared" si="3"/>
        <v>60</v>
      </c>
      <c r="E16" s="5">
        <f t="shared" si="3"/>
        <v>1615820000</v>
      </c>
      <c r="F16" s="5">
        <f t="shared" si="3"/>
        <v>1069</v>
      </c>
      <c r="G16" s="5">
        <f t="shared" si="3"/>
        <v>51</v>
      </c>
      <c r="H16" s="5">
        <f t="shared" si="3"/>
        <v>1244790000</v>
      </c>
      <c r="I16" s="5">
        <f t="shared" si="3"/>
        <v>2860610000</v>
      </c>
    </row>
    <row r="18" spans="1:3" x14ac:dyDescent="0.3">
      <c r="A18" s="30" t="s">
        <v>75</v>
      </c>
      <c r="B18" s="30"/>
      <c r="C18" s="30"/>
    </row>
    <row r="19" spans="1:3" x14ac:dyDescent="0.3">
      <c r="A19" s="4" t="s">
        <v>76</v>
      </c>
      <c r="B19" s="4" t="s">
        <v>58</v>
      </c>
      <c r="C19" s="4" t="s">
        <v>59</v>
      </c>
    </row>
    <row r="20" spans="1:3" x14ac:dyDescent="0.3">
      <c r="A20" s="4" t="s">
        <v>77</v>
      </c>
      <c r="B20" s="6">
        <v>0.15</v>
      </c>
      <c r="C20" s="6">
        <v>0.1</v>
      </c>
    </row>
  </sheetData>
  <mergeCells count="8">
    <mergeCell ref="A16:B16"/>
    <mergeCell ref="A18:C18"/>
    <mergeCell ref="A1:I1"/>
    <mergeCell ref="A3:A4"/>
    <mergeCell ref="B3:B4"/>
    <mergeCell ref="C3:E3"/>
    <mergeCell ref="F3:H3"/>
    <mergeCell ref="I3:I4"/>
  </mergeCells>
  <phoneticPr fontId="1" type="noConversion"/>
  <printOptions headings="1"/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Footer>&amp;L작성일은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5FC97-C93B-4FA5-9908-B190D4CD0E48}">
  <sheetPr codeName="Sheet4"/>
  <dimension ref="A1:I20"/>
  <sheetViews>
    <sheetView workbookViewId="0">
      <selection activeCell="G17" sqref="G17"/>
    </sheetView>
  </sheetViews>
  <sheetFormatPr defaultRowHeight="16.5" x14ac:dyDescent="0.3"/>
  <cols>
    <col min="1" max="1" width="10.25" customWidth="1"/>
    <col min="4" max="4" width="6.25" customWidth="1"/>
    <col min="5" max="5" width="11.25" customWidth="1"/>
    <col min="6" max="6" width="15.875" bestFit="1" customWidth="1"/>
    <col min="7" max="7" width="11.625" bestFit="1" customWidth="1"/>
    <col min="8" max="8" width="12.875" customWidth="1"/>
    <col min="9" max="9" width="12.625" customWidth="1"/>
  </cols>
  <sheetData>
    <row r="1" spans="1:9" x14ac:dyDescent="0.3">
      <c r="A1" t="s">
        <v>79</v>
      </c>
      <c r="B1" t="s">
        <v>80</v>
      </c>
      <c r="H1" t="s">
        <v>81</v>
      </c>
      <c r="I1" s="3">
        <v>45125</v>
      </c>
    </row>
    <row r="2" spans="1:9" x14ac:dyDescent="0.3">
      <c r="A2" s="4" t="s">
        <v>82</v>
      </c>
      <c r="B2" s="4" t="s">
        <v>83</v>
      </c>
      <c r="C2" s="4" t="s">
        <v>84</v>
      </c>
      <c r="D2" s="4" t="s">
        <v>4</v>
      </c>
      <c r="E2" s="4" t="s">
        <v>6</v>
      </c>
      <c r="F2" s="7" t="s">
        <v>85</v>
      </c>
      <c r="G2" s="7" t="s">
        <v>86</v>
      </c>
      <c r="H2" s="4" t="s">
        <v>87</v>
      </c>
      <c r="I2" s="7" t="s">
        <v>88</v>
      </c>
    </row>
    <row r="3" spans="1:9" x14ac:dyDescent="0.3">
      <c r="A3" s="4" t="s">
        <v>89</v>
      </c>
      <c r="B3" s="4" t="s">
        <v>90</v>
      </c>
      <c r="C3" s="4" t="s">
        <v>91</v>
      </c>
      <c r="D3" s="4" t="s">
        <v>92</v>
      </c>
      <c r="E3" s="8">
        <v>42139</v>
      </c>
      <c r="F3" s="9">
        <f>INT(_xlfn.DAYS($I$1,E3)/360)</f>
        <v>8</v>
      </c>
      <c r="G3" s="5" cm="1">
        <f t="array" ref="G3">kb기본급(E3,F3,$B$13)</f>
        <v>1400000</v>
      </c>
      <c r="H3" s="5">
        <v>640000</v>
      </c>
      <c r="I3" s="24" cm="1">
        <f t="array" ref="I3">G3*(VLOOKUP($F3,$A$16:$B$20,2,TRUE)+_xlfn.IFS(F3&gt;=10,5%,F3&gt;=5,3%,F3&gt;=3,1%,TRUE,0%))</f>
        <v>112000</v>
      </c>
    </row>
    <row r="4" spans="1:9" x14ac:dyDescent="0.3">
      <c r="A4" s="4" t="s">
        <v>93</v>
      </c>
      <c r="B4" s="4" t="s">
        <v>94</v>
      </c>
      <c r="C4" s="4" t="s">
        <v>8</v>
      </c>
      <c r="D4" s="4" t="s">
        <v>10</v>
      </c>
      <c r="E4" s="8">
        <v>44357</v>
      </c>
      <c r="F4" s="9">
        <f t="shared" ref="F4:F11" si="0">INT(_xlfn.DAYS($I$1,E4)/360)</f>
        <v>2</v>
      </c>
      <c r="G4" s="5" cm="1">
        <f t="array" ref="G4">kb기본급(E4,F4,$B$13)</f>
        <v>900000</v>
      </c>
      <c r="H4" s="5">
        <v>375000</v>
      </c>
      <c r="I4" s="24" cm="1">
        <f t="array" ref="I4">G4*(VLOOKUP($F4,$A$16:$B$20,2,TRUE)+_xlfn.IFS(F4&gt;=10,5%,F4&gt;=5,3%,F4&gt;=3,1%,TRUE,0%))</f>
        <v>18000</v>
      </c>
    </row>
    <row r="5" spans="1:9" x14ac:dyDescent="0.3">
      <c r="A5" s="4" t="s">
        <v>95</v>
      </c>
      <c r="B5" s="4" t="s">
        <v>96</v>
      </c>
      <c r="C5" s="4" t="s">
        <v>91</v>
      </c>
      <c r="D5" s="4" t="s">
        <v>15</v>
      </c>
      <c r="E5" s="8">
        <v>44489</v>
      </c>
      <c r="F5" s="9">
        <f t="shared" si="0"/>
        <v>1</v>
      </c>
      <c r="G5" s="5" cm="1">
        <f t="array" ref="G5">kb기본급(E5,F5,$B$13)</f>
        <v>850000</v>
      </c>
      <c r="H5" s="5">
        <v>200000</v>
      </c>
      <c r="I5" s="24" cm="1">
        <f t="array" ref="I5">G5*(VLOOKUP($F5,$A$16:$B$20,2,TRUE)+_xlfn.IFS(F5&gt;=10,5%,F5&gt;=5,3%,F5&gt;=3,1%,TRUE,0%))</f>
        <v>17000</v>
      </c>
    </row>
    <row r="6" spans="1:9" x14ac:dyDescent="0.3">
      <c r="A6" s="4" t="s">
        <v>97</v>
      </c>
      <c r="B6" s="4" t="s">
        <v>98</v>
      </c>
      <c r="C6" s="4" t="s">
        <v>12</v>
      </c>
      <c r="D6" s="4" t="s">
        <v>92</v>
      </c>
      <c r="E6" s="8">
        <v>41351</v>
      </c>
      <c r="F6" s="9">
        <f t="shared" si="0"/>
        <v>10</v>
      </c>
      <c r="G6" s="5" cm="1">
        <f t="array" ref="G6">kb기본급(E6,F6,$B$13)</f>
        <v>1500000</v>
      </c>
      <c r="H6" s="5">
        <v>560000</v>
      </c>
      <c r="I6" s="24" cm="1">
        <f t="array" ref="I6">G6*(VLOOKUP($F6,$A$16:$B$20,2,TRUE)+_xlfn.IFS(F6&gt;=10,5%,F6&gt;=5,3%,F6&gt;=3,1%,TRUE,0%))</f>
        <v>195000</v>
      </c>
    </row>
    <row r="7" spans="1:9" x14ac:dyDescent="0.3">
      <c r="A7" s="4" t="s">
        <v>99</v>
      </c>
      <c r="B7" s="4" t="s">
        <v>100</v>
      </c>
      <c r="C7" s="4" t="s">
        <v>8</v>
      </c>
      <c r="D7" s="4" t="s">
        <v>15</v>
      </c>
      <c r="E7" s="8">
        <v>44340</v>
      </c>
      <c r="F7" s="9">
        <f t="shared" si="0"/>
        <v>2</v>
      </c>
      <c r="G7" s="5" cm="1">
        <f t="array" ref="G7">kb기본급(E7,F7,$B$13)</f>
        <v>900000</v>
      </c>
      <c r="H7" s="5">
        <v>190000</v>
      </c>
      <c r="I7" s="24" cm="1">
        <f t="array" ref="I7">G7*(VLOOKUP($F7,$A$16:$B$20,2,TRUE)+_xlfn.IFS(F7&gt;=10,5%,F7&gt;=5,3%,F7&gt;=3,1%,TRUE,0%))</f>
        <v>18000</v>
      </c>
    </row>
    <row r="8" spans="1:9" x14ac:dyDescent="0.3">
      <c r="A8" s="4" t="s">
        <v>101</v>
      </c>
      <c r="B8" s="4" t="s">
        <v>102</v>
      </c>
      <c r="C8" s="4" t="s">
        <v>12</v>
      </c>
      <c r="D8" s="4" t="s">
        <v>15</v>
      </c>
      <c r="E8" s="8">
        <v>43758</v>
      </c>
      <c r="F8" s="9">
        <f t="shared" si="0"/>
        <v>3</v>
      </c>
      <c r="G8" s="5" cm="1">
        <f t="array" ref="G8">kb기본급(E8,F8,$B$13)</f>
        <v>1150000</v>
      </c>
      <c r="H8" s="5">
        <v>200000</v>
      </c>
      <c r="I8" s="24" cm="1">
        <f t="array" ref="I8">G8*(VLOOKUP($F8,$A$16:$B$20,2,TRUE)+_xlfn.IFS(F8&gt;=10,5%,F8&gt;=5,3%,F8&gt;=3,1%,TRUE,0%))</f>
        <v>34500</v>
      </c>
    </row>
    <row r="9" spans="1:9" x14ac:dyDescent="0.3">
      <c r="A9" s="4" t="s">
        <v>103</v>
      </c>
      <c r="B9" s="4" t="s">
        <v>104</v>
      </c>
      <c r="C9" s="4" t="s">
        <v>91</v>
      </c>
      <c r="D9" s="4" t="s">
        <v>10</v>
      </c>
      <c r="E9" s="8">
        <v>44331</v>
      </c>
      <c r="F9" s="9">
        <f t="shared" si="0"/>
        <v>2</v>
      </c>
      <c r="G9" s="5" cm="1">
        <f t="array" ref="G9">kb기본급(E9,F9,$B$13)</f>
        <v>900000</v>
      </c>
      <c r="H9" s="5">
        <v>360000</v>
      </c>
      <c r="I9" s="24" cm="1">
        <f t="array" ref="I9">G9*(VLOOKUP($F9,$A$16:$B$20,2,TRUE)+_xlfn.IFS(F9&gt;=10,5%,F9&gt;=5,3%,F9&gt;=3,1%,TRUE,0%))</f>
        <v>18000</v>
      </c>
    </row>
    <row r="10" spans="1:9" x14ac:dyDescent="0.3">
      <c r="A10" s="4" t="s">
        <v>105</v>
      </c>
      <c r="B10" s="4" t="s">
        <v>106</v>
      </c>
      <c r="C10" s="4" t="s">
        <v>12</v>
      </c>
      <c r="D10" s="4" t="s">
        <v>10</v>
      </c>
      <c r="E10" s="8">
        <v>44722</v>
      </c>
      <c r="F10" s="9">
        <f t="shared" si="0"/>
        <v>1</v>
      </c>
      <c r="G10" s="5" cm="1">
        <f t="array" ref="G10">kb기본급(E10,F10,$B$13)</f>
        <v>850000</v>
      </c>
      <c r="H10" s="5">
        <v>375000</v>
      </c>
      <c r="I10" s="24" cm="1">
        <f t="array" ref="I10">G10*(VLOOKUP($F10,$A$16:$B$20,2,TRUE)+_xlfn.IFS(F10&gt;=10,5%,F10&gt;=5,3%,F10&gt;=3,1%,TRUE,0%))</f>
        <v>17000</v>
      </c>
    </row>
    <row r="11" spans="1:9" x14ac:dyDescent="0.3">
      <c r="A11" s="4" t="s">
        <v>107</v>
      </c>
      <c r="B11" s="4" t="s">
        <v>108</v>
      </c>
      <c r="C11" s="4" t="s">
        <v>8</v>
      </c>
      <c r="D11" s="4" t="s">
        <v>92</v>
      </c>
      <c r="E11" s="8">
        <v>43710</v>
      </c>
      <c r="F11" s="9">
        <f t="shared" si="0"/>
        <v>3</v>
      </c>
      <c r="G11" s="5" cm="1">
        <f t="array" ref="G11">kb기본급(E11,F11,$B$13)</f>
        <v>1150000</v>
      </c>
      <c r="H11" s="5">
        <v>520000</v>
      </c>
      <c r="I11" s="24" cm="1">
        <f t="array" ref="I11">G11*(VLOOKUP($F11,$A$16:$B$20,2,TRUE)+_xlfn.IFS(F11&gt;=10,5%,F11&gt;=5,3%,F11&gt;=3,1%,TRUE,0%))</f>
        <v>34500</v>
      </c>
    </row>
    <row r="13" spans="1:9" x14ac:dyDescent="0.3">
      <c r="A13" s="9" t="s">
        <v>109</v>
      </c>
      <c r="B13" s="5">
        <v>50000</v>
      </c>
      <c r="E13" t="s">
        <v>110</v>
      </c>
    </row>
    <row r="14" spans="1:9" x14ac:dyDescent="0.3">
      <c r="E14" s="4" t="s">
        <v>84</v>
      </c>
      <c r="F14" s="7" t="s">
        <v>114</v>
      </c>
      <c r="G14" s="7" t="s">
        <v>111</v>
      </c>
    </row>
    <row r="15" spans="1:9" x14ac:dyDescent="0.3">
      <c r="A15" t="s">
        <v>112</v>
      </c>
      <c r="E15" s="4" t="s">
        <v>91</v>
      </c>
      <c r="F15" s="5">
        <f t="array" ref="F15">_xlfn.RANK.EQ(MAX(($C$3:$C$11=$E15)*($H$3:$H$11)),$H$3:$H$11,0)</f>
        <v>1</v>
      </c>
      <c r="G15" s="5">
        <f>AVERAGEIF($C$3:$C$11,$E15,$H$3:$H$11)</f>
        <v>400000</v>
      </c>
    </row>
    <row r="16" spans="1:9" x14ac:dyDescent="0.3">
      <c r="A16" s="4" t="s">
        <v>85</v>
      </c>
      <c r="B16" s="4" t="s">
        <v>113</v>
      </c>
      <c r="E16" s="4" t="s">
        <v>8</v>
      </c>
      <c r="F16" s="5">
        <f t="array" ref="F16">_xlfn.RANK.EQ(MAX(($C$3:$C$11=$E16)*($H$3:$H$11)),$H$3:$H$11,0)</f>
        <v>3</v>
      </c>
      <c r="G16" s="5">
        <f t="shared" ref="G16:G17" si="1">AVERAGEIF($C$3:$C$11,$E16,$H$3:$H$11)</f>
        <v>361666.66666666669</v>
      </c>
    </row>
    <row r="17" spans="1:7" x14ac:dyDescent="0.3">
      <c r="A17" s="9">
        <v>1</v>
      </c>
      <c r="B17" s="9">
        <v>0.02</v>
      </c>
      <c r="E17" s="4" t="s">
        <v>12</v>
      </c>
      <c r="F17" s="5">
        <f t="array" ref="F17">_xlfn.RANK.EQ(MAX(($C$3:$C$11=$E17)*($H$3:$H$11)),$H$3:$H$11,0)</f>
        <v>2</v>
      </c>
      <c r="G17" s="5">
        <f t="shared" si="1"/>
        <v>378333.33333333331</v>
      </c>
    </row>
    <row r="18" spans="1:7" x14ac:dyDescent="0.3">
      <c r="A18" s="9">
        <v>5</v>
      </c>
      <c r="B18" s="9">
        <v>0.05</v>
      </c>
    </row>
    <row r="19" spans="1:7" x14ac:dyDescent="0.3">
      <c r="A19" s="9">
        <v>10</v>
      </c>
      <c r="B19" s="9">
        <v>0.08</v>
      </c>
    </row>
    <row r="20" spans="1:7" x14ac:dyDescent="0.3">
      <c r="A20" s="9">
        <v>15</v>
      </c>
      <c r="B20" s="9">
        <v>0.13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EA3D-0E68-4CFC-B92C-73E885F53808}">
  <sheetPr codeName="Sheet5"/>
  <dimension ref="A1:C8"/>
  <sheetViews>
    <sheetView workbookViewId="0">
      <selection activeCell="O9" sqref="O9"/>
    </sheetView>
  </sheetViews>
  <sheetFormatPr defaultRowHeight="16.5" x14ac:dyDescent="0.3"/>
  <cols>
    <col min="1" max="1" width="12.75" bestFit="1" customWidth="1"/>
    <col min="2" max="2" width="11.125" bestFit="1" customWidth="1"/>
    <col min="3" max="3" width="10.375" bestFit="1" customWidth="1"/>
  </cols>
  <sheetData>
    <row r="1" spans="1:3" x14ac:dyDescent="0.3">
      <c r="A1" s="25" t="s">
        <v>175</v>
      </c>
      <c r="B1" t="s" vm="1">
        <v>183</v>
      </c>
    </row>
    <row r="3" spans="1:3" x14ac:dyDescent="0.3">
      <c r="A3" s="27" t="s">
        <v>56</v>
      </c>
      <c r="B3" s="2" t="s">
        <v>182</v>
      </c>
      <c r="C3" s="2" t="s">
        <v>181</v>
      </c>
    </row>
    <row r="4" spans="1:3" x14ac:dyDescent="0.3">
      <c r="A4" s="2" t="s">
        <v>176</v>
      </c>
      <c r="B4" s="26">
        <v>0.41984732824427479</v>
      </c>
      <c r="C4" s="26">
        <v>0.41237113402061853</v>
      </c>
    </row>
    <row r="5" spans="1:3" x14ac:dyDescent="0.3">
      <c r="A5" s="2" t="s">
        <v>177</v>
      </c>
      <c r="B5" s="26">
        <v>0.24427480916030533</v>
      </c>
      <c r="C5" s="26">
        <v>0.29690721649484536</v>
      </c>
    </row>
    <row r="6" spans="1:3" x14ac:dyDescent="0.3">
      <c r="A6" s="2" t="s">
        <v>178</v>
      </c>
      <c r="B6" s="26">
        <v>0.25954198473282442</v>
      </c>
      <c r="C6" s="26">
        <v>0.21649484536082475</v>
      </c>
    </row>
    <row r="7" spans="1:3" x14ac:dyDescent="0.3">
      <c r="A7" s="2" t="s">
        <v>179</v>
      </c>
      <c r="B7" s="26">
        <v>7.6335877862595422E-2</v>
      </c>
      <c r="C7" s="26">
        <v>7.422680412371134E-2</v>
      </c>
    </row>
    <row r="8" spans="1:3" x14ac:dyDescent="0.3">
      <c r="A8" s="2" t="s">
        <v>180</v>
      </c>
      <c r="B8" s="26">
        <v>1</v>
      </c>
      <c r="C8" s="26">
        <v>1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564C4-6590-4BC1-9648-4ABDB3937BD1}">
  <sheetPr codeName="Sheet6"/>
  <dimension ref="B1:H14"/>
  <sheetViews>
    <sheetView workbookViewId="0">
      <selection activeCell="L15" sqref="L15"/>
    </sheetView>
  </sheetViews>
  <sheetFormatPr defaultRowHeight="16.5" x14ac:dyDescent="0.3"/>
  <cols>
    <col min="1" max="1" width="3.25" customWidth="1"/>
    <col min="2" max="2" width="12.625" customWidth="1"/>
    <col min="3" max="3" width="10.875" customWidth="1"/>
    <col min="4" max="4" width="9" customWidth="1"/>
  </cols>
  <sheetData>
    <row r="1" spans="2:8" x14ac:dyDescent="0.3">
      <c r="B1" s="10" t="s">
        <v>115</v>
      </c>
      <c r="C1" s="10"/>
    </row>
    <row r="3" spans="2:8" x14ac:dyDescent="0.3">
      <c r="B3" s="4" t="s">
        <v>116</v>
      </c>
      <c r="C3" s="9">
        <v>8.6</v>
      </c>
    </row>
    <row r="4" spans="2:8" x14ac:dyDescent="0.3">
      <c r="B4" s="4" t="s">
        <v>117</v>
      </c>
      <c r="C4" s="9">
        <v>6.2</v>
      </c>
      <c r="E4" s="32" t="s">
        <v>118</v>
      </c>
      <c r="F4" s="32"/>
      <c r="G4" s="32"/>
      <c r="H4" s="32"/>
    </row>
    <row r="5" spans="2:8" x14ac:dyDescent="0.3">
      <c r="B5" s="4" t="s">
        <v>119</v>
      </c>
      <c r="C5" s="9">
        <v>9</v>
      </c>
      <c r="E5" s="4" t="s">
        <v>120</v>
      </c>
      <c r="F5" s="4" t="s">
        <v>116</v>
      </c>
      <c r="G5" s="4" t="s">
        <v>117</v>
      </c>
      <c r="H5" s="4" t="s">
        <v>119</v>
      </c>
    </row>
    <row r="6" spans="2:8" x14ac:dyDescent="0.3">
      <c r="B6" s="7" t="s">
        <v>121</v>
      </c>
      <c r="C6" s="9">
        <f>C3*F6+C4*G6+C5*H6</f>
        <v>7.8000000000000007</v>
      </c>
      <c r="E6" s="4" t="s">
        <v>122</v>
      </c>
      <c r="F6" s="11">
        <v>0.2</v>
      </c>
      <c r="G6" s="11">
        <v>0.4</v>
      </c>
      <c r="H6" s="11">
        <v>0.4</v>
      </c>
    </row>
    <row r="8" spans="2:8" x14ac:dyDescent="0.3">
      <c r="D8" s="30" t="s">
        <v>117</v>
      </c>
      <c r="E8" s="30"/>
      <c r="F8" s="30"/>
      <c r="G8" s="30"/>
      <c r="H8" s="30"/>
    </row>
    <row r="9" spans="2:8" x14ac:dyDescent="0.3">
      <c r="C9">
        <f>C6</f>
        <v>7.8000000000000007</v>
      </c>
      <c r="D9" s="11">
        <v>0.1</v>
      </c>
      <c r="E9" s="11">
        <v>0.2</v>
      </c>
      <c r="F9" s="11">
        <v>0.3</v>
      </c>
      <c r="G9" s="11">
        <v>0.4</v>
      </c>
      <c r="H9" s="11">
        <v>0.5</v>
      </c>
    </row>
    <row r="10" spans="2:8" x14ac:dyDescent="0.3">
      <c r="B10" s="33" t="s">
        <v>123</v>
      </c>
      <c r="C10" s="11">
        <v>0.5</v>
      </c>
      <c r="D10" s="9">
        <f t="dataTable" ref="D10:H14" dt2D="1" dtr="1" r1="G6" r2="F6"/>
        <v>8.52</v>
      </c>
      <c r="E10" s="9">
        <v>9.14</v>
      </c>
      <c r="F10" s="9">
        <v>9.76</v>
      </c>
      <c r="G10" s="9">
        <v>10.38</v>
      </c>
      <c r="H10" s="9">
        <v>11</v>
      </c>
    </row>
    <row r="11" spans="2:8" x14ac:dyDescent="0.3">
      <c r="B11" s="34"/>
      <c r="C11" s="11">
        <v>0.4</v>
      </c>
      <c r="D11" s="9">
        <v>7.66</v>
      </c>
      <c r="E11" s="9">
        <v>8.2799999999999994</v>
      </c>
      <c r="F11" s="9">
        <v>8.9</v>
      </c>
      <c r="G11" s="9">
        <v>9.52</v>
      </c>
      <c r="H11" s="9">
        <v>10.14</v>
      </c>
    </row>
    <row r="12" spans="2:8" x14ac:dyDescent="0.3">
      <c r="B12" s="34"/>
      <c r="C12" s="11">
        <v>0.3</v>
      </c>
      <c r="D12" s="9">
        <v>6.8</v>
      </c>
      <c r="E12" s="9">
        <v>7.42</v>
      </c>
      <c r="F12" s="9">
        <v>8.0399999999999991</v>
      </c>
      <c r="G12" s="9">
        <v>8.66</v>
      </c>
      <c r="H12" s="9">
        <v>9.2799999999999994</v>
      </c>
    </row>
    <row r="13" spans="2:8" x14ac:dyDescent="0.3">
      <c r="B13" s="34"/>
      <c r="C13" s="11">
        <v>0.2</v>
      </c>
      <c r="D13" s="9">
        <v>5.9399999999999995</v>
      </c>
      <c r="E13" s="9">
        <v>6.5600000000000005</v>
      </c>
      <c r="F13" s="9">
        <v>7.18</v>
      </c>
      <c r="G13" s="9">
        <v>7.8000000000000007</v>
      </c>
      <c r="H13" s="9">
        <v>8.42</v>
      </c>
    </row>
    <row r="14" spans="2:8" x14ac:dyDescent="0.3">
      <c r="B14" s="35"/>
      <c r="C14" s="11">
        <v>0.1</v>
      </c>
      <c r="D14" s="9">
        <v>5.08</v>
      </c>
      <c r="E14" s="9">
        <v>5.7</v>
      </c>
      <c r="F14" s="9">
        <v>6.32</v>
      </c>
      <c r="G14" s="9">
        <v>6.94</v>
      </c>
      <c r="H14" s="9">
        <v>7.5600000000000005</v>
      </c>
    </row>
  </sheetData>
  <dataConsolidate/>
  <mergeCells count="3">
    <mergeCell ref="E4:H4"/>
    <mergeCell ref="D8:H8"/>
    <mergeCell ref="B10:B14"/>
  </mergeCells>
  <phoneticPr fontId="1" type="noConversion"/>
  <conditionalFormatting sqref="D10:H14">
    <cfRule type="cellIs" dxfId="1" priority="1" operator="greaterThanOrEqual">
      <formula>9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CED89-341E-4158-8CAD-8E4BFEB854E7}">
  <sheetPr codeName="Sheet7"/>
  <dimension ref="A1:D11"/>
  <sheetViews>
    <sheetView workbookViewId="0">
      <selection activeCell="M13" sqref="M13"/>
    </sheetView>
  </sheetViews>
  <sheetFormatPr defaultRowHeight="16.5" x14ac:dyDescent="0.3"/>
  <cols>
    <col min="2" max="2" width="11.25" customWidth="1"/>
    <col min="3" max="4" width="11.625" bestFit="1" customWidth="1"/>
    <col min="5" max="5" width="10.375" customWidth="1"/>
    <col min="6" max="6" width="13" customWidth="1"/>
  </cols>
  <sheetData>
    <row r="1" spans="1:4" x14ac:dyDescent="0.3">
      <c r="B1" s="36" t="s">
        <v>124</v>
      </c>
      <c r="C1" s="36"/>
      <c r="D1" s="36"/>
    </row>
    <row r="3" spans="1:4" x14ac:dyDescent="0.3">
      <c r="A3" s="4" t="s">
        <v>83</v>
      </c>
      <c r="B3" s="4" t="s">
        <v>125</v>
      </c>
      <c r="C3" s="4" t="s">
        <v>126</v>
      </c>
      <c r="D3" s="4" t="s">
        <v>127</v>
      </c>
    </row>
    <row r="4" spans="1:4" x14ac:dyDescent="0.3">
      <c r="A4" s="4" t="s">
        <v>128</v>
      </c>
      <c r="B4" s="4" t="s">
        <v>129</v>
      </c>
      <c r="C4" s="4">
        <v>540</v>
      </c>
      <c r="D4" s="4">
        <v>230</v>
      </c>
    </row>
    <row r="5" spans="1:4" x14ac:dyDescent="0.3">
      <c r="A5" s="4" t="s">
        <v>130</v>
      </c>
      <c r="B5" s="4" t="s">
        <v>131</v>
      </c>
      <c r="C5" s="4">
        <v>430</v>
      </c>
      <c r="D5" s="4">
        <v>210</v>
      </c>
    </row>
    <row r="6" spans="1:4" x14ac:dyDescent="0.3">
      <c r="A6" s="4" t="s">
        <v>132</v>
      </c>
      <c r="B6" s="4" t="s">
        <v>133</v>
      </c>
      <c r="C6" s="4">
        <v>120</v>
      </c>
      <c r="D6" s="4">
        <v>180</v>
      </c>
    </row>
    <row r="7" spans="1:4" x14ac:dyDescent="0.3">
      <c r="A7" s="4" t="s">
        <v>134</v>
      </c>
      <c r="B7" s="4" t="s">
        <v>135</v>
      </c>
      <c r="C7" s="4">
        <v>500</v>
      </c>
      <c r="D7" s="4">
        <v>310</v>
      </c>
    </row>
    <row r="8" spans="1:4" x14ac:dyDescent="0.3">
      <c r="A8" s="4" t="s">
        <v>136</v>
      </c>
      <c r="B8" s="4" t="s">
        <v>133</v>
      </c>
      <c r="C8" s="4">
        <v>120</v>
      </c>
      <c r="D8" s="4">
        <v>110</v>
      </c>
    </row>
    <row r="9" spans="1:4" x14ac:dyDescent="0.3">
      <c r="A9" s="4" t="s">
        <v>137</v>
      </c>
      <c r="B9" s="4" t="s">
        <v>131</v>
      </c>
      <c r="C9" s="4">
        <v>480</v>
      </c>
      <c r="D9" s="4">
        <v>310</v>
      </c>
    </row>
    <row r="10" spans="1:4" x14ac:dyDescent="0.3">
      <c r="A10" s="4" t="s">
        <v>138</v>
      </c>
      <c r="B10" s="4" t="s">
        <v>133</v>
      </c>
      <c r="C10" s="4">
        <v>160</v>
      </c>
      <c r="D10" s="4">
        <v>172</v>
      </c>
    </row>
    <row r="11" spans="1:4" x14ac:dyDescent="0.3">
      <c r="A11" s="4" t="s">
        <v>139</v>
      </c>
      <c r="B11" s="4" t="s">
        <v>133</v>
      </c>
      <c r="C11" s="4">
        <v>245</v>
      </c>
      <c r="D11" s="4">
        <v>112</v>
      </c>
    </row>
  </sheetData>
  <mergeCells count="1">
    <mergeCell ref="B1:D1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6F788-29CE-493E-B138-53822904EF06}">
  <sheetPr codeName="Sheet8"/>
  <dimension ref="A1:I13"/>
  <sheetViews>
    <sheetView tabSelected="1" topLeftCell="C1" zoomScale="175" zoomScaleNormal="175" workbookViewId="0">
      <selection activeCell="I4" sqref="I4:I11"/>
    </sheetView>
  </sheetViews>
  <sheetFormatPr defaultRowHeight="16.5" x14ac:dyDescent="0.3"/>
  <cols>
    <col min="1" max="1" width="2.625" customWidth="1"/>
    <col min="2" max="2" width="8.75" customWidth="1"/>
    <col min="3" max="5" width="8.875" customWidth="1"/>
    <col min="6" max="6" width="10.125" customWidth="1"/>
    <col min="7" max="7" width="9.125" customWidth="1"/>
    <col min="8" max="8" width="5.25" bestFit="1" customWidth="1"/>
    <col min="9" max="9" width="13.75" customWidth="1"/>
  </cols>
  <sheetData>
    <row r="1" spans="1:9" x14ac:dyDescent="0.3">
      <c r="A1" s="12"/>
      <c r="B1" s="12"/>
      <c r="C1" s="12"/>
      <c r="D1" s="12"/>
      <c r="E1" s="12"/>
      <c r="F1" s="12"/>
      <c r="G1" s="12"/>
      <c r="H1" s="12"/>
    </row>
    <row r="2" spans="1:9" ht="15" customHeight="1" x14ac:dyDescent="0.3">
      <c r="A2" s="12"/>
      <c r="B2" s="13" t="s">
        <v>140</v>
      </c>
      <c r="C2" s="14"/>
      <c r="D2" s="14"/>
      <c r="E2" s="14"/>
      <c r="F2" s="14"/>
      <c r="G2" s="14"/>
      <c r="H2" s="14"/>
    </row>
    <row r="3" spans="1:9" x14ac:dyDescent="0.3">
      <c r="A3" s="12"/>
      <c r="B3" s="15" t="s">
        <v>141</v>
      </c>
      <c r="C3" s="16" t="s">
        <v>142</v>
      </c>
      <c r="D3" s="17" t="s">
        <v>143</v>
      </c>
      <c r="E3" s="17" t="s">
        <v>144</v>
      </c>
      <c r="F3" s="17" t="s">
        <v>145</v>
      </c>
      <c r="G3" s="17" t="s">
        <v>146</v>
      </c>
      <c r="H3" s="17" t="s">
        <v>147</v>
      </c>
      <c r="I3" s="17" t="s">
        <v>148</v>
      </c>
    </row>
    <row r="4" spans="1:9" x14ac:dyDescent="0.3">
      <c r="A4" s="12"/>
      <c r="B4" s="15" t="s">
        <v>149</v>
      </c>
      <c r="C4" s="18" t="s">
        <v>150</v>
      </c>
      <c r="D4" s="19">
        <v>1</v>
      </c>
      <c r="E4" s="20">
        <f>100-(D4*2)</f>
        <v>98</v>
      </c>
      <c r="F4" s="19">
        <v>90</v>
      </c>
      <c r="G4" s="21">
        <v>88</v>
      </c>
      <c r="H4" s="22">
        <f t="shared" ref="H4:H11" si="0">SUM(E4:G4)/3</f>
        <v>92</v>
      </c>
      <c r="I4" s="37">
        <f t="shared" ref="I4:I11" si="1">_xlfn.RANK.EQ(H4,$H$4:$H$11)</f>
        <v>3</v>
      </c>
    </row>
    <row r="5" spans="1:9" x14ac:dyDescent="0.3">
      <c r="A5" s="12"/>
      <c r="B5" s="15" t="s">
        <v>151</v>
      </c>
      <c r="C5" s="18" t="s">
        <v>152</v>
      </c>
      <c r="D5" s="19">
        <v>3</v>
      </c>
      <c r="E5" s="20">
        <v>68</v>
      </c>
      <c r="F5" s="19">
        <v>87</v>
      </c>
      <c r="G5" s="21">
        <v>65</v>
      </c>
      <c r="H5" s="22">
        <f t="shared" si="0"/>
        <v>73.333333333333329</v>
      </c>
      <c r="I5" s="37">
        <f t="shared" si="1"/>
        <v>7</v>
      </c>
    </row>
    <row r="6" spans="1:9" x14ac:dyDescent="0.3">
      <c r="A6" s="12"/>
      <c r="B6" s="15" t="s">
        <v>153</v>
      </c>
      <c r="C6" s="18" t="s">
        <v>154</v>
      </c>
      <c r="D6" s="19">
        <v>2</v>
      </c>
      <c r="E6" s="20">
        <f>100-(D6*2)</f>
        <v>96</v>
      </c>
      <c r="F6" s="19">
        <v>87</v>
      </c>
      <c r="G6" s="21">
        <v>95</v>
      </c>
      <c r="H6" s="22">
        <f t="shared" si="0"/>
        <v>92.666666666666671</v>
      </c>
      <c r="I6" s="37">
        <f t="shared" si="1"/>
        <v>2</v>
      </c>
    </row>
    <row r="7" spans="1:9" x14ac:dyDescent="0.3">
      <c r="A7" s="12"/>
      <c r="B7" s="15" t="s">
        <v>155</v>
      </c>
      <c r="C7" s="18" t="s">
        <v>152</v>
      </c>
      <c r="D7" s="19">
        <v>8</v>
      </c>
      <c r="E7" s="20">
        <f>100-(D7*2)</f>
        <v>84</v>
      </c>
      <c r="F7" s="19">
        <v>78</v>
      </c>
      <c r="G7" s="21">
        <v>80</v>
      </c>
      <c r="H7" s="22">
        <f t="shared" si="0"/>
        <v>80.666666666666671</v>
      </c>
      <c r="I7" s="37">
        <f t="shared" si="1"/>
        <v>5</v>
      </c>
    </row>
    <row r="8" spans="1:9" x14ac:dyDescent="0.3">
      <c r="A8" s="12"/>
      <c r="B8" s="15" t="s">
        <v>156</v>
      </c>
      <c r="C8" s="18" t="s">
        <v>150</v>
      </c>
      <c r="D8" s="19">
        <v>5</v>
      </c>
      <c r="E8" s="20">
        <f>100-(D8*2)</f>
        <v>90</v>
      </c>
      <c r="F8" s="19">
        <v>46</v>
      </c>
      <c r="G8" s="21">
        <v>94</v>
      </c>
      <c r="H8" s="22">
        <f t="shared" si="0"/>
        <v>76.666666666666671</v>
      </c>
      <c r="I8" s="37">
        <f t="shared" si="1"/>
        <v>6</v>
      </c>
    </row>
    <row r="9" spans="1:9" x14ac:dyDescent="0.3">
      <c r="A9" s="12"/>
      <c r="B9" s="15" t="s">
        <v>157</v>
      </c>
      <c r="C9" s="18" t="s">
        <v>154</v>
      </c>
      <c r="D9" s="19">
        <v>6</v>
      </c>
      <c r="E9" s="20">
        <f>100-(D9*2)</f>
        <v>88</v>
      </c>
      <c r="F9" s="19">
        <v>66</v>
      </c>
      <c r="G9" s="21">
        <v>90</v>
      </c>
      <c r="H9" s="22">
        <f t="shared" si="0"/>
        <v>81.333333333333329</v>
      </c>
      <c r="I9" s="37">
        <f t="shared" si="1"/>
        <v>4</v>
      </c>
    </row>
    <row r="10" spans="1:9" x14ac:dyDescent="0.3">
      <c r="A10" s="12"/>
      <c r="B10" s="15" t="s">
        <v>158</v>
      </c>
      <c r="C10" s="18" t="s">
        <v>150</v>
      </c>
      <c r="D10" s="19">
        <v>4</v>
      </c>
      <c r="E10" s="20">
        <v>55</v>
      </c>
      <c r="F10" s="19">
        <v>45</v>
      </c>
      <c r="G10" s="21">
        <v>55</v>
      </c>
      <c r="H10" s="22">
        <f t="shared" si="0"/>
        <v>51.666666666666664</v>
      </c>
      <c r="I10" s="37">
        <f t="shared" si="1"/>
        <v>8</v>
      </c>
    </row>
    <row r="11" spans="1:9" x14ac:dyDescent="0.3">
      <c r="A11" s="12"/>
      <c r="B11" s="15" t="s">
        <v>159</v>
      </c>
      <c r="C11" s="18" t="s">
        <v>152</v>
      </c>
      <c r="D11" s="19">
        <v>2</v>
      </c>
      <c r="E11" s="20">
        <f>100-(D11*2)</f>
        <v>96</v>
      </c>
      <c r="F11" s="19">
        <v>90</v>
      </c>
      <c r="G11" s="21">
        <v>95</v>
      </c>
      <c r="H11" s="22">
        <f t="shared" si="0"/>
        <v>93.666666666666671</v>
      </c>
      <c r="I11" s="37">
        <f t="shared" si="1"/>
        <v>1</v>
      </c>
    </row>
    <row r="13" spans="1:9" x14ac:dyDescent="0.3">
      <c r="A13" s="12"/>
      <c r="B13" s="12"/>
      <c r="C13" s="12"/>
      <c r="D13" s="12"/>
      <c r="E13" s="12"/>
      <c r="F13" s="12"/>
      <c r="G13" s="12"/>
      <c r="H13" s="12"/>
    </row>
  </sheetData>
  <phoneticPr fontId="1" type="noConversion"/>
  <conditionalFormatting sqref="F4:F11 H4:H11">
    <cfRule type="cellIs" dxfId="0" priority="1" stopIfTrue="1" operator="lessThan">
      <formula>1</formula>
    </cfRule>
  </conditionalFormatting>
  <pageMargins left="0.7" right="0.7" top="0.75" bottom="0.75" header="0.3" footer="0.3"/>
  <ignoredErrors>
    <ignoredError sqref="H5 H10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48116-EB78-4502-BF6C-209E3CBF33F0}">
  <sheetPr codeName="Sheet1"/>
  <dimension ref="A1:G9"/>
  <sheetViews>
    <sheetView workbookViewId="0">
      <selection activeCell="M23" sqref="M23"/>
    </sheetView>
  </sheetViews>
  <sheetFormatPr defaultRowHeight="16.5" x14ac:dyDescent="0.3"/>
  <sheetData>
    <row r="1" spans="1:7" ht="19.5" x14ac:dyDescent="0.3">
      <c r="A1" s="23" t="s">
        <v>160</v>
      </c>
      <c r="F1" t="s">
        <v>184</v>
      </c>
    </row>
    <row r="3" spans="1:7" x14ac:dyDescent="0.3">
      <c r="A3" s="2" t="s">
        <v>161</v>
      </c>
      <c r="B3" s="2" t="s">
        <v>1</v>
      </c>
      <c r="C3" s="2" t="s">
        <v>162</v>
      </c>
      <c r="D3" s="2" t="s">
        <v>163</v>
      </c>
      <c r="G3" t="s">
        <v>164</v>
      </c>
    </row>
    <row r="4" spans="1:7" x14ac:dyDescent="0.3">
      <c r="A4" t="s">
        <v>165</v>
      </c>
      <c r="B4" t="s">
        <v>166</v>
      </c>
      <c r="C4">
        <v>100</v>
      </c>
      <c r="D4">
        <v>100</v>
      </c>
      <c r="G4" t="s">
        <v>165</v>
      </c>
    </row>
    <row r="5" spans="1:7" x14ac:dyDescent="0.3">
      <c r="A5" t="s">
        <v>167</v>
      </c>
      <c r="B5" t="s">
        <v>168</v>
      </c>
      <c r="C5">
        <v>80</v>
      </c>
      <c r="D5">
        <v>90</v>
      </c>
      <c r="G5" t="s">
        <v>167</v>
      </c>
    </row>
    <row r="6" spans="1:7" x14ac:dyDescent="0.3">
      <c r="A6" t="s">
        <v>169</v>
      </c>
      <c r="B6" t="s">
        <v>170</v>
      </c>
      <c r="C6">
        <v>88</v>
      </c>
      <c r="D6">
        <v>92</v>
      </c>
      <c r="G6" t="s">
        <v>169</v>
      </c>
    </row>
    <row r="7" spans="1:7" x14ac:dyDescent="0.3">
      <c r="G7" t="s">
        <v>171</v>
      </c>
    </row>
    <row r="8" spans="1:7" x14ac:dyDescent="0.3">
      <c r="G8" t="s">
        <v>172</v>
      </c>
    </row>
    <row r="9" spans="1:7" x14ac:dyDescent="0.3">
      <c r="G9" t="s">
        <v>173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성적">
          <controlPr defaultSize="0" autoLine="0" r:id="rId4">
            <anchor moveWithCells="1">
              <from>
                <xdr:col>5</xdr:col>
                <xdr:colOff>123825</xdr:colOff>
                <xdr:row>2</xdr:row>
                <xdr:rowOff>0</xdr:rowOff>
              </from>
              <to>
                <xdr:col>5</xdr:col>
                <xdr:colOff>514350</xdr:colOff>
                <xdr:row>8</xdr:row>
                <xdr:rowOff>85725</xdr:rowOff>
              </to>
            </anchor>
          </controlPr>
        </control>
      </mc:Choice>
      <mc:Fallback>
        <control shapeId="2049" r:id="rId3" name="cmd성적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USER</cp:lastModifiedBy>
  <cp:lastPrinted>2025-07-30T10:13:27Z</cp:lastPrinted>
  <dcterms:created xsi:type="dcterms:W3CDTF">2023-05-12T01:27:33Z</dcterms:created>
  <dcterms:modified xsi:type="dcterms:W3CDTF">2025-07-30T12:47:25Z</dcterms:modified>
</cp:coreProperties>
</file>