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026a0675bf6488/바탕 화면/시나공컴활1급/길벗컴활1급/01 엑셀/04 실전모의고사/"/>
    </mc:Choice>
  </mc:AlternateContent>
  <xr:revisionPtr revIDLastSave="130" documentId="13_ncr:1_{47D0C4AD-364B-4E63-8B45-FA028AC678B4}" xr6:coauthVersionLast="47" xr6:coauthVersionMax="47" xr10:uidLastSave="{CA163696-532A-4861-9976-FB08162CDADD}"/>
  <bookViews>
    <workbookView xWindow="-108" yWindow="-108" windowWidth="23256" windowHeight="12456" firstSheet="1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'기본작업-1'!$B$2:$H$22</definedName>
    <definedName name="_xleta.T" hidden="1" xlm="1">#NAME?</definedName>
    <definedName name="_xlnm.Criteria" localSheetId="0">'기본작업-1'!$B$24:$B$25</definedName>
    <definedName name="_xlnm.Extract" localSheetId="0">'기본작업-1'!$B$27:$E$27</definedName>
    <definedName name="_xlnm.Print_Area" localSheetId="1">'기본작업-2'!$A$1:$I$16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게임대여" name="게임대여" connection="게임대여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 a="1"/>
  <c r="F16" i="2"/>
  <c r="F17" i="2" a="1"/>
  <c r="F17" i="2"/>
  <c r="F15" i="2" a="1"/>
  <c r="F15" i="2" s="1"/>
  <c r="G16" i="2"/>
  <c r="G17" i="2"/>
  <c r="G15" i="2"/>
  <c r="F4" i="2"/>
  <c r="F5" i="2"/>
  <c r="F6" i="2"/>
  <c r="F7" i="2"/>
  <c r="F8" i="2"/>
  <c r="F9" i="2"/>
  <c r="F10" i="2"/>
  <c r="F11" i="2"/>
  <c r="F3" i="2"/>
  <c r="B25" i="1"/>
  <c r="H5" i="6"/>
  <c r="H6" i="6"/>
  <c r="H7" i="6"/>
  <c r="H8" i="6"/>
  <c r="H9" i="6"/>
  <c r="H10" i="6"/>
  <c r="H11" i="6"/>
  <c r="E4" i="6"/>
  <c r="H4" i="6"/>
  <c r="E6" i="6"/>
  <c r="E7" i="6"/>
  <c r="E8" i="6"/>
  <c r="E9" i="6"/>
  <c r="E11" i="6"/>
  <c r="C6" i="4"/>
  <c r="C9" i="4" s="1"/>
  <c r="E5" i="8"/>
  <c r="I5" i="8" s="1"/>
  <c r="H5" i="8"/>
  <c r="E6" i="8"/>
  <c r="H6" i="8"/>
  <c r="I6" i="8"/>
  <c r="E7" i="8"/>
  <c r="I7" i="8" s="1"/>
  <c r="H7" i="8"/>
  <c r="E8" i="8"/>
  <c r="I8" i="8" s="1"/>
  <c r="H8" i="8"/>
  <c r="E9" i="8"/>
  <c r="I9" i="8" s="1"/>
  <c r="H9" i="8"/>
  <c r="E10" i="8"/>
  <c r="H10" i="8"/>
  <c r="I10" i="8" s="1"/>
  <c r="E11" i="8"/>
  <c r="H11" i="8"/>
  <c r="I11" i="8"/>
  <c r="E12" i="8"/>
  <c r="I12" i="8" s="1"/>
  <c r="H12" i="8"/>
  <c r="E13" i="8"/>
  <c r="H13" i="8"/>
  <c r="E14" i="8"/>
  <c r="H14" i="8"/>
  <c r="I14" i="8"/>
  <c r="E15" i="8"/>
  <c r="I15" i="8" s="1"/>
  <c r="H15" i="8"/>
  <c r="C16" i="8"/>
  <c r="D16" i="8"/>
  <c r="F16" i="8"/>
  <c r="G16" i="8"/>
  <c r="H16" i="8"/>
  <c r="G10" i="2" a="1"/>
  <c r="G3" i="2" a="1"/>
  <c r="G7" i="2" a="1"/>
  <c r="G9" i="2" a="1"/>
  <c r="G6" i="2" a="1"/>
  <c r="G4" i="2" a="1"/>
  <c r="G11" i="2" a="1"/>
  <c r="G8" i="2" a="1"/>
  <c r="G5" i="2" a="1"/>
  <c r="G7" i="2" l="1"/>
  <c r="I7" i="2" s="1" a="1"/>
  <c r="I7" i="2" s="1"/>
  <c r="G3" i="2"/>
  <c r="I3" i="2" s="1" a="1"/>
  <c r="I3" i="2" s="1"/>
  <c r="G10" i="2"/>
  <c r="I10" i="2" s="1" a="1"/>
  <c r="I10" i="2" s="1"/>
  <c r="G6" i="2"/>
  <c r="I6" i="2" s="1" a="1"/>
  <c r="I6" i="2" s="1"/>
  <c r="G9" i="2"/>
  <c r="I9" i="2" s="1" a="1"/>
  <c r="I9" i="2" s="1"/>
  <c r="G5" i="2"/>
  <c r="I5" i="2" s="1" a="1"/>
  <c r="I5" i="2" s="1"/>
  <c r="G8" i="2"/>
  <c r="I8" i="2" s="1" a="1"/>
  <c r="I8" i="2" s="1"/>
  <c r="G4" i="2"/>
  <c r="I4" i="2" s="1" a="1"/>
  <c r="I4" i="2" s="1"/>
  <c r="G11" i="2"/>
  <c r="I11" i="2" s="1" a="1"/>
  <c r="I11" i="2" s="1"/>
  <c r="I6" i="6"/>
  <c r="I9" i="6"/>
  <c r="I11" i="6"/>
  <c r="I10" i="6"/>
  <c r="I7" i="6"/>
  <c r="I8" i="6"/>
  <c r="I4" i="6"/>
  <c r="I5" i="6"/>
  <c r="I13" i="8"/>
  <c r="I16" i="8" s="1"/>
  <c r="E16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11504D-786F-4511-9967-11BBC1A7573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4A3D27-C7AB-412B-B0D5-26784E44E30C}" name="게임대여" type="103" refreshedVersion="8" minRefreshableVersion="5">
    <extLst>
      <ext xmlns:x15="http://schemas.microsoft.com/office/spreadsheetml/2010/11/main" uri="{DE250136-89BD-433C-8126-D09CA5730AF9}">
        <x15:connection id="게임대여" autoDelete="1">
          <x15:textPr prompt="0" codePage="949" sourceFile="C:\Users\j0912\OneDrive\바탕 화면\시나공컴활1급\길벗컴활1급\01 엑셀\04 실전모의고사\게임대여.csv" comma="1">
            <textFields count="4"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게임대여].[등급].&amp;[18세이상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<sst xmlns="http://schemas.openxmlformats.org/spreadsheetml/2006/main" count="308" uniqueCount="189">
  <si>
    <t>사번</t>
  </si>
  <si>
    <t>이름</t>
  </si>
  <si>
    <t>부서</t>
  </si>
  <si>
    <t>성별</t>
  </si>
  <si>
    <t>직위</t>
  </si>
  <si>
    <t>TOEIC</t>
  </si>
  <si>
    <t>입사일</t>
  </si>
  <si>
    <t>홍길동</t>
  </si>
  <si>
    <t>총무부</t>
  </si>
  <si>
    <t>남</t>
  </si>
  <si>
    <t>과장</t>
  </si>
  <si>
    <t>이도현</t>
  </si>
  <si>
    <t>영업부</t>
  </si>
  <si>
    <t>한미우</t>
  </si>
  <si>
    <t>인사부</t>
  </si>
  <si>
    <t>대리</t>
  </si>
  <si>
    <t>박정진</t>
  </si>
  <si>
    <t>윤보라</t>
  </si>
  <si>
    <t>여</t>
  </si>
  <si>
    <t>이형태</t>
  </si>
  <si>
    <t>최재석</t>
  </si>
  <si>
    <t>김한응</t>
  </si>
  <si>
    <t>이미라</t>
  </si>
  <si>
    <t>사원</t>
  </si>
  <si>
    <t>백준걸</t>
  </si>
  <si>
    <t>고수정</t>
  </si>
  <si>
    <t>유응구</t>
  </si>
  <si>
    <t>안은민</t>
  </si>
  <si>
    <t>이병열</t>
  </si>
  <si>
    <t>이충희</t>
  </si>
  <si>
    <t>I0008</t>
  </si>
  <si>
    <t>도경민</t>
  </si>
  <si>
    <t>I0009</t>
  </si>
  <si>
    <t>황선철</t>
  </si>
  <si>
    <t>I0010</t>
  </si>
  <si>
    <t>방극준</t>
  </si>
  <si>
    <t>I0011</t>
  </si>
  <si>
    <t>김주희</t>
  </si>
  <si>
    <t>I0012</t>
  </si>
  <si>
    <t>인정제</t>
  </si>
  <si>
    <t>J0051</t>
    <phoneticPr fontId="1" type="noConversion"/>
  </si>
  <si>
    <t>J0023</t>
    <phoneticPr fontId="1" type="noConversion"/>
  </si>
  <si>
    <t>J0038</t>
    <phoneticPr fontId="1" type="noConversion"/>
  </si>
  <si>
    <t>J0099</t>
    <phoneticPr fontId="1" type="noConversion"/>
  </si>
  <si>
    <t>J0050</t>
    <phoneticPr fontId="1" type="noConversion"/>
  </si>
  <si>
    <t>J0031</t>
    <phoneticPr fontId="1" type="noConversion"/>
  </si>
  <si>
    <t>P0001</t>
    <phoneticPr fontId="1" type="noConversion"/>
  </si>
  <si>
    <t>P0092</t>
    <phoneticPr fontId="1" type="noConversion"/>
  </si>
  <si>
    <t>P0049</t>
    <phoneticPr fontId="1" type="noConversion"/>
  </si>
  <si>
    <t>P0080</t>
    <phoneticPr fontId="1" type="noConversion"/>
  </si>
  <si>
    <t>P0051</t>
    <phoneticPr fontId="1" type="noConversion"/>
  </si>
  <si>
    <t>P0012</t>
    <phoneticPr fontId="1" type="noConversion"/>
  </si>
  <si>
    <t>P0073</t>
    <phoneticPr fontId="1" type="noConversion"/>
  </si>
  <si>
    <t>P0014</t>
    <phoneticPr fontId="1" type="noConversion"/>
  </si>
  <si>
    <t>P0095</t>
    <phoneticPr fontId="1" type="noConversion"/>
  </si>
  <si>
    <t>상공전자 제품 판매 현황</t>
  </si>
  <si>
    <t>제품명</t>
  </si>
  <si>
    <t>단가</t>
  </si>
  <si>
    <t>회원</t>
  </si>
  <si>
    <t>비회원</t>
  </si>
  <si>
    <t>판매총액</t>
  </si>
  <si>
    <t>판매수량</t>
  </si>
  <si>
    <t>반품수량</t>
  </si>
  <si>
    <t>판매금액</t>
  </si>
  <si>
    <t>김치냉장고</t>
  </si>
  <si>
    <t>세탁기</t>
  </si>
  <si>
    <t>식기세척기</t>
  </si>
  <si>
    <t>전자레인지</t>
  </si>
  <si>
    <t>홈시어터</t>
  </si>
  <si>
    <t>TV</t>
  </si>
  <si>
    <t>에어컨</t>
  </si>
  <si>
    <t>공기청정기</t>
  </si>
  <si>
    <t>노트북</t>
  </si>
  <si>
    <t>컴퓨터</t>
  </si>
  <si>
    <t>합계</t>
  </si>
  <si>
    <t>구분별 할인율</t>
  </si>
  <si>
    <t>구분</t>
  </si>
  <si>
    <t>할인율</t>
  </si>
  <si>
    <t>냉장고</t>
    <phoneticPr fontId="1" type="noConversion"/>
  </si>
  <si>
    <t>[표1]</t>
  </si>
  <si>
    <t>부서별 급여 지급 내역서</t>
  </si>
  <si>
    <t>기준날짜</t>
  </si>
  <si>
    <t>사원코드</t>
  </si>
  <si>
    <t>성명</t>
  </si>
  <si>
    <t>부서명</t>
  </si>
  <si>
    <t>근무년수</t>
  </si>
  <si>
    <t>기본급</t>
  </si>
  <si>
    <t>상여금</t>
  </si>
  <si>
    <t>수당</t>
  </si>
  <si>
    <t>G1</t>
  </si>
  <si>
    <t>홍기남</t>
  </si>
  <si>
    <t>기획부</t>
  </si>
  <si>
    <t>부장</t>
  </si>
  <si>
    <t>C2</t>
  </si>
  <si>
    <t>이기자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</si>
  <si>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</si>
  <si>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</si>
  <si>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</si>
  <si>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</si>
  <si>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</si>
  <si>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</si>
  <si>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</si>
  <si>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</si>
  <si>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</si>
  <si>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</si>
  <si>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</si>
  <si>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</si>
  <si>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</si>
  <si>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</si>
  <si>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급여증가분</t>
  </si>
  <si>
    <t>[표2]</t>
  </si>
  <si>
    <t>상여금 평균</t>
  </si>
  <si>
    <t>수당지급율표</t>
  </si>
  <si>
    <t>수당비율</t>
  </si>
  <si>
    <t>최대상여금 순위</t>
    <phoneticPr fontId="1" type="noConversion"/>
  </si>
  <si>
    <t>반영비율에 따른 가중평균</t>
  </si>
  <si>
    <t>면접</t>
  </si>
  <si>
    <t>필기</t>
  </si>
  <si>
    <t>항목별 반영비율</t>
  </si>
  <si>
    <t>실기</t>
  </si>
  <si>
    <t>기준</t>
  </si>
  <si>
    <t>가중평균</t>
  </si>
  <si>
    <t>비율</t>
  </si>
  <si>
    <t>면_x000D_
접</t>
  </si>
  <si>
    <t>사원별 판매 현황</t>
  </si>
  <si>
    <t>영업소</t>
  </si>
  <si>
    <t>상반기 판매</t>
  </si>
  <si>
    <t>하반기 판매</t>
  </si>
  <si>
    <t>박성호</t>
  </si>
  <si>
    <t>경기</t>
  </si>
  <si>
    <t>김현승</t>
  </si>
  <si>
    <t>대구</t>
  </si>
  <si>
    <t>손정호</t>
  </si>
  <si>
    <t>인천</t>
  </si>
  <si>
    <t>강만식</t>
  </si>
  <si>
    <t>부산</t>
  </si>
  <si>
    <t>최기정</t>
  </si>
  <si>
    <t>하경희</t>
  </si>
  <si>
    <t>임정희</t>
  </si>
  <si>
    <t>안진국</t>
  </si>
  <si>
    <t>[표1]</t>
    <phoneticPr fontId="1" type="noConversion"/>
  </si>
  <si>
    <t>성명</t>
    <phoneticPr fontId="8" type="noConversion"/>
  </si>
  <si>
    <t>전공학과</t>
    <phoneticPr fontId="8" type="noConversion"/>
  </si>
  <si>
    <t>결석회수</t>
    <phoneticPr fontId="8" type="noConversion"/>
  </si>
  <si>
    <t>출석점수</t>
    <phoneticPr fontId="8" type="noConversion"/>
  </si>
  <si>
    <t>중간고사</t>
    <phoneticPr fontId="8" type="noConversion"/>
  </si>
  <si>
    <t>기말고사</t>
    <phoneticPr fontId="8" type="noConversion"/>
  </si>
  <si>
    <t>평점</t>
    <phoneticPr fontId="8" type="noConversion"/>
  </si>
  <si>
    <t>등수</t>
    <phoneticPr fontId="1" type="noConversion"/>
  </si>
  <si>
    <t>이미영</t>
    <phoneticPr fontId="8" type="noConversion"/>
  </si>
  <si>
    <t>컴퓨터</t>
    <phoneticPr fontId="8" type="noConversion"/>
  </si>
  <si>
    <t>구기자</t>
    <phoneticPr fontId="8" type="noConversion"/>
  </si>
  <si>
    <t>국문</t>
    <phoneticPr fontId="8" type="noConversion"/>
  </si>
  <si>
    <t>한명구</t>
    <phoneticPr fontId="8" type="noConversion"/>
  </si>
  <si>
    <t>경영</t>
    <phoneticPr fontId="8" type="noConversion"/>
  </si>
  <si>
    <t>사오정</t>
    <phoneticPr fontId="8" type="noConversion"/>
  </si>
  <si>
    <t>오동추</t>
    <phoneticPr fontId="8" type="noConversion"/>
  </si>
  <si>
    <t>윤수아</t>
    <phoneticPr fontId="8" type="noConversion"/>
  </si>
  <si>
    <t>김기자</t>
    <phoneticPr fontId="8" type="noConversion"/>
  </si>
  <si>
    <t>우주태</t>
    <phoneticPr fontId="8" type="noConversion"/>
  </si>
  <si>
    <t>중간고사 성적표</t>
  </si>
  <si>
    <t>반</t>
  </si>
  <si>
    <t>1차</t>
  </si>
  <si>
    <t>2차</t>
  </si>
  <si>
    <t>반자료</t>
  </si>
  <si>
    <t>3-1반</t>
  </si>
  <si>
    <t>김일반</t>
  </si>
  <si>
    <t>3-2반</t>
  </si>
  <si>
    <t>이이반</t>
  </si>
  <si>
    <t>3-3반</t>
  </si>
  <si>
    <t>박삼반</t>
  </si>
  <si>
    <t>3-4반</t>
  </si>
  <si>
    <t>3-5반</t>
  </si>
  <si>
    <t>3-6반</t>
  </si>
  <si>
    <t>조건1</t>
    <phoneticPr fontId="1" type="noConversion"/>
  </si>
  <si>
    <t>사번</t>
    <phoneticPr fontId="1" type="noConversion"/>
  </si>
  <si>
    <t>이름</t>
    <phoneticPr fontId="1" type="noConversion"/>
  </si>
  <si>
    <t>직위</t>
    <phoneticPr fontId="1" type="noConversion"/>
  </si>
  <si>
    <t>성별</t>
    <phoneticPr fontId="1" type="noConversion"/>
  </si>
  <si>
    <t>등급</t>
  </si>
  <si>
    <t>라나지</t>
  </si>
  <si>
    <t>용의 전설</t>
  </si>
  <si>
    <t>포가튼 왕국2</t>
  </si>
  <si>
    <t>한국 협객전</t>
  </si>
  <si>
    <t>총합계</t>
  </si>
  <si>
    <t>합계: 수량</t>
  </si>
  <si>
    <t>합계: 단가</t>
  </si>
  <si>
    <t>18세이상</t>
  </si>
  <si>
    <t>길벗고등학교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</si>
</sst>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76" formatCode="yy&quot;-&quot;mm&quot;-&quot;dd"/>
    <numFmt numFmtId="177" formatCode="0_);[Red]\(0\)"/>
    <numFmt numFmtId="178" formatCode="#,##0_);[Red]\(#,##0\)"/>
    <numFmt numFmtId="179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9" fontId="0" fillId="0" borderId="1" xfId="2" applyFont="1" applyBorder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 wrapText="1"/>
    </xf>
    <xf numFmtId="178" fontId="6" fillId="0" borderId="1" xfId="4" applyNumberFormat="1" applyFont="1" applyFill="1" applyBorder="1" applyAlignment="1">
      <alignment horizontal="center" vertical="center"/>
    </xf>
    <xf numFmtId="177" fontId="6" fillId="0" borderId="1" xfId="4" applyNumberFormat="1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horizontal="center" vertical="center"/>
    </xf>
    <xf numFmtId="177" fontId="6" fillId="0" borderId="1" xfId="4" applyNumberFormat="1" applyFont="1" applyBorder="1" applyAlignment="1">
      <alignment horizontal="center" vertical="center"/>
    </xf>
    <xf numFmtId="179" fontId="6" fillId="0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43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6">
    <cellStyle name="백분율" xfId="2" builtinId="5"/>
    <cellStyle name="백분율 2" xfId="5" xr:uid="{AA263A32-3825-4DE7-9CEE-7308AA5EA933}"/>
    <cellStyle name="쉼표 [0]" xfId="1" builtinId="6"/>
    <cellStyle name="쉼표 [0] 2" xfId="4" xr:uid="{C2087403-3018-4DDD-8F22-6D3B31CEA97D}"/>
    <cellStyle name="표준" xfId="0" builtinId="0"/>
    <cellStyle name="표준 2" xfId="3" xr:uid="{54FFBABA-65CF-4E95-8EC8-F98515CA1A48}"/>
  </cellStyles>
  <dxfs count="2">
    <dxf>
      <font>
        <condense val="0"/>
        <extend val="0"/>
        <color indexed="10"/>
      </font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사원별 상반기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상반기 판매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C46-4261-B0C8-73A64FC9E5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C46-4261-B0C8-73A64FC9E5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C46-4261-B0C8-73A64FC9E5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C46-4261-B0C8-73A64FC9E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('기타작업-1'!$A$6,'기타작업-1'!$A$8,'기타작업-1'!$A$10:$A$11)</c:f>
              <c:strCache>
                <c:ptCount val="4"/>
                <c:pt idx="0">
                  <c:v>손정호</c:v>
                </c:pt>
                <c:pt idx="1">
                  <c:v>최기정</c:v>
                </c:pt>
                <c:pt idx="2">
                  <c:v>임정희</c:v>
                </c:pt>
                <c:pt idx="3">
                  <c:v>안진국</c:v>
                </c:pt>
              </c:strCache>
            </c:strRef>
          </c:cat>
          <c:val>
            <c:numRef>
              <c:f>('기타작업-1'!$C$6,'기타작업-1'!$C$8,'기타작업-1'!$C$10:$C$11)</c:f>
              <c:numCache>
                <c:formatCode>General</c:formatCode>
                <c:ptCount val="4"/>
                <c:pt idx="0">
                  <c:v>120</c:v>
                </c:pt>
                <c:pt idx="1">
                  <c:v>120</c:v>
                </c:pt>
                <c:pt idx="2">
                  <c:v>160</c:v>
                </c:pt>
                <c:pt idx="3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3-4639-807E-6F6EB9118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  <c:holeSize val="40"/>
      </c:doughnutChart>
      <c:spPr>
        <a:pattFill prst="pct9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평가" textlink="">
      <xdr:nvSpPr>
        <xdr:cNvPr id="2" name="타원 1">
          <a:extLst>
            <a:ext uri="{FF2B5EF4-FFF2-40B4-BE49-F238E27FC236}">
              <a16:creationId xmlns:a16="http://schemas.microsoft.com/office/drawing/2014/main" id="{3C9FAE13-304C-E693-71C0-FBBB01972A4E}"/>
            </a:ext>
          </a:extLst>
        </xdr:cNvPr>
        <xdr:cNvSpPr/>
      </xdr:nvSpPr>
      <xdr:spPr>
        <a:xfrm>
          <a:off x="2217420" y="0"/>
          <a:ext cx="1356360" cy="4648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평가 보기</a:t>
          </a:r>
        </a:p>
      </xdr:txBody>
    </xdr:sp>
    <xdr:clientData/>
  </xdr:twoCellAnchor>
  <xdr:twoCellAnchor>
    <xdr:from>
      <xdr:col>7</xdr:col>
      <xdr:colOff>0</xdr:colOff>
      <xdr:row>0</xdr:row>
      <xdr:rowOff>0</xdr:rowOff>
    </xdr:from>
    <xdr:to>
      <xdr:col>9</xdr:col>
      <xdr:colOff>0</xdr:colOff>
      <xdr:row>2</xdr:row>
      <xdr:rowOff>0</xdr:rowOff>
    </xdr:to>
    <xdr:sp macro="[0]!등수" textlink="">
      <xdr:nvSpPr>
        <xdr:cNvPr id="3" name="타원 2">
          <a:extLst>
            <a:ext uri="{FF2B5EF4-FFF2-40B4-BE49-F238E27FC236}">
              <a16:creationId xmlns:a16="http://schemas.microsoft.com/office/drawing/2014/main" id="{ADF4DFB7-F2FA-4AEB-F4C5-AF2AE5AC5F3F}"/>
            </a:ext>
          </a:extLst>
        </xdr:cNvPr>
        <xdr:cNvSpPr/>
      </xdr:nvSpPr>
      <xdr:spPr>
        <a:xfrm>
          <a:off x="4251960" y="0"/>
          <a:ext cx="1539240" cy="46482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등수 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2</xdr:row>
          <xdr:rowOff>0</xdr:rowOff>
        </xdr:from>
        <xdr:to>
          <xdr:col>5</xdr:col>
          <xdr:colOff>518160</xdr:colOff>
          <xdr:row>8</xdr:row>
          <xdr:rowOff>22860</xdr:rowOff>
        </xdr:to>
        <xdr:sp macro="" textlink="">
          <xdr:nvSpPr>
            <xdr:cNvPr id="2049" name="cmd성적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민석" refreshedDate="45697.690844791665" backgroundQuery="1" createdVersion="8" refreshedVersion="8" minRefreshableVersion="3" recordCount="0" supportSubquery="1" supportAdvancedDrill="1" xr:uid="{E484B137-944B-499A-9B48-F4AF0E9EE3CE}">
  <cacheSource type="external" connectionId="1"/>
  <cacheFields count="4">
    <cacheField name="[게임대여].[등급].[등급]" caption="등급" numFmtId="0" hierarchy="1" level="1">
      <sharedItems containsSemiMixedTypes="0" containsNonDate="0" containsString="0"/>
    </cacheField>
    <cacheField name="[게임대여].[제품명].[제품명]" caption="제품명" numFmtId="0" level="1">
      <sharedItems count="4">
        <s v="라나지"/>
        <s v="용의 전설"/>
        <s v="포가튼 왕국2"/>
        <s v="한국 협객전"/>
      </sharedItems>
    </cacheField>
    <cacheField name="[Measures].[합계: 수량]" caption="합계: 수량" numFmtId="0" hierarchy="6" level="32767"/>
    <cacheField name="[Measures].[합계: 단가]" caption="합계: 단가" numFmtId="0" hierarchy="7" level="32767"/>
  </cacheFields>
  <cacheHierarchies count="8">
    <cacheHierarchy uniqueName="[게임대여].[제품명]" caption="제품명" attribute="1" defaultMemberUniqueName="[게임대여].[제품명].[All]" allUniqueName="[게임대여].[제품명].[All]" dimensionUniqueName="[게임대여]" displayFolder="" count="2" memberValueDatatype="130" unbalanced="0">
      <fieldsUsage count="2">
        <fieldUsage x="-1"/>
        <fieldUsage x="1"/>
      </fieldsUsage>
    </cacheHierarchy>
    <cacheHierarchy uniqueName="[게임대여].[등급]" caption="등급" attribute="1" defaultMemberUniqueName="[게임대여].[등급].[All]" allUniqueName="[게임대여].[등급].[All]" dimensionUniqueName="[게임대여]" displayFolder="" count="2" memberValueDatatype="130" unbalanced="0">
      <fieldsUsage count="2">
        <fieldUsage x="-1"/>
        <fieldUsage x="0"/>
      </fieldsUsage>
    </cacheHierarchy>
    <cacheHierarchy uniqueName="[게임대여].[단가]" caption="단가" attribute="1" defaultMemberUniqueName="[게임대여].[단가].[All]" allUniqueName="[게임대여].[단가].[All]" dimensionUniqueName="[게임대여]" displayFolder="" count="0" memberValueDatatype="20" unbalanced="0"/>
    <cacheHierarchy uniqueName="[게임대여].[수량]" caption="수량" attribute="1" defaultMemberUniqueName="[게임대여].[수량].[All]" allUniqueName="[게임대여].[수량].[All]" dimensionUniqueName="[게임대여]" displayFolder="" count="0" memberValueDatatype="20" unbalanced="0"/>
    <cacheHierarchy uniqueName="[Measures].[__XL_Count 게임대여]" caption="__XL_Count 게임대여" measure="1" displayFolder="" measureGroup="게임대여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게임대여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게임대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게임대여" uniqueName="[게임대여]" caption="게임대여"/>
  </dimensions>
  <measureGroups count="1">
    <measureGroup name="게임대여" caption="게임대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1BCB6A-7DD5-4C12-86A7-12A92B96298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>
  <location ref="A3:C8" firstHeaderRow="0" firstDataRow="1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1" name="[게임대여].[등급].&amp;[18세이상]" cap="18세이상"/>
  </pageFields>
  <dataFields count="2">
    <dataField name="합계: 수량" fld="2" showDataAs="percentOfCol" baseField="0" baseItem="0" numFmtId="10"/>
    <dataField name="합계: 단가" fld="3" showDataAs="percentOfCol" baseField="0" baseItem="0" numFmtId="10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게임대여">
        <x15:activeTabTopLevelEntity name="[게임대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2:I32"/>
  <sheetViews>
    <sheetView workbookViewId="0">
      <selection activeCell="J7" sqref="J7"/>
    </sheetView>
  </sheetViews>
  <sheetFormatPr defaultRowHeight="17.399999999999999"/>
  <cols>
    <col min="1" max="1" width="3" customWidth="1"/>
    <col min="2" max="2" width="8.09765625" customWidth="1"/>
    <col min="3" max="4" width="8.19921875" customWidth="1"/>
    <col min="5" max="6" width="6.09765625" customWidth="1"/>
    <col min="7" max="7" width="7.09765625" customWidth="1"/>
    <col min="8" max="8" width="12.5" bestFit="1" customWidth="1"/>
    <col min="9" max="9" width="10.8984375" bestFit="1" customWidth="1"/>
  </cols>
  <sheetData>
    <row r="2" spans="2:9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9">
      <c r="B3" s="2" t="s">
        <v>40</v>
      </c>
      <c r="C3" s="2" t="s">
        <v>7</v>
      </c>
      <c r="D3" s="2" t="s">
        <v>8</v>
      </c>
      <c r="E3" s="2" t="s">
        <v>9</v>
      </c>
      <c r="F3" s="2" t="s">
        <v>10</v>
      </c>
      <c r="G3" s="2">
        <v>920</v>
      </c>
      <c r="H3" s="3">
        <v>43526</v>
      </c>
      <c r="I3" s="3"/>
    </row>
    <row r="4" spans="2:9">
      <c r="B4" s="2" t="s">
        <v>41</v>
      </c>
      <c r="C4" s="2" t="s">
        <v>11</v>
      </c>
      <c r="D4" s="2" t="s">
        <v>12</v>
      </c>
      <c r="E4" s="2" t="s">
        <v>9</v>
      </c>
      <c r="F4" s="2" t="s">
        <v>10</v>
      </c>
      <c r="G4" s="2">
        <v>900</v>
      </c>
      <c r="H4" s="3">
        <v>43526</v>
      </c>
    </row>
    <row r="5" spans="2:9">
      <c r="B5" s="2" t="s">
        <v>42</v>
      </c>
      <c r="C5" s="2" t="s">
        <v>13</v>
      </c>
      <c r="D5" s="2" t="s">
        <v>14</v>
      </c>
      <c r="E5" s="2" t="s">
        <v>9</v>
      </c>
      <c r="F5" s="2" t="s">
        <v>15</v>
      </c>
      <c r="G5" s="2">
        <v>850</v>
      </c>
      <c r="H5" s="3">
        <v>43617</v>
      </c>
    </row>
    <row r="6" spans="2:9">
      <c r="B6" s="2" t="s">
        <v>43</v>
      </c>
      <c r="C6" s="2" t="s">
        <v>16</v>
      </c>
      <c r="D6" s="2" t="s">
        <v>12</v>
      </c>
      <c r="E6" s="2" t="s">
        <v>9</v>
      </c>
      <c r="F6" s="2" t="s">
        <v>15</v>
      </c>
      <c r="G6" s="2">
        <v>840</v>
      </c>
      <c r="H6" s="3">
        <v>43617</v>
      </c>
    </row>
    <row r="7" spans="2:9">
      <c r="B7" s="2" t="s">
        <v>44</v>
      </c>
      <c r="C7" s="2" t="s">
        <v>17</v>
      </c>
      <c r="D7" s="2" t="s">
        <v>8</v>
      </c>
      <c r="E7" s="2" t="s">
        <v>18</v>
      </c>
      <c r="F7" s="2" t="s">
        <v>15</v>
      </c>
      <c r="G7" s="2">
        <v>830</v>
      </c>
      <c r="H7" s="3">
        <v>43617</v>
      </c>
    </row>
    <row r="8" spans="2:9">
      <c r="B8" s="2" t="s">
        <v>45</v>
      </c>
      <c r="C8" s="2" t="s">
        <v>19</v>
      </c>
      <c r="D8" s="2" t="s">
        <v>14</v>
      </c>
      <c r="E8" s="2" t="s">
        <v>9</v>
      </c>
      <c r="F8" s="2" t="s">
        <v>15</v>
      </c>
      <c r="G8" s="2">
        <v>820</v>
      </c>
      <c r="H8" s="3">
        <v>43892</v>
      </c>
    </row>
    <row r="9" spans="2:9">
      <c r="B9" s="2" t="s">
        <v>46</v>
      </c>
      <c r="C9" s="2" t="s">
        <v>20</v>
      </c>
      <c r="D9" s="2" t="s">
        <v>14</v>
      </c>
      <c r="E9" s="2" t="s">
        <v>9</v>
      </c>
      <c r="F9" s="2" t="s">
        <v>10</v>
      </c>
      <c r="G9" s="2">
        <v>770</v>
      </c>
      <c r="H9" s="3">
        <v>43892</v>
      </c>
    </row>
    <row r="10" spans="2:9">
      <c r="B10" s="2" t="s">
        <v>47</v>
      </c>
      <c r="C10" s="2" t="s">
        <v>21</v>
      </c>
      <c r="D10" s="2" t="s">
        <v>12</v>
      </c>
      <c r="E10" s="2" t="s">
        <v>9</v>
      </c>
      <c r="F10" s="2" t="s">
        <v>10</v>
      </c>
      <c r="G10" s="2">
        <v>760</v>
      </c>
      <c r="H10" s="3">
        <v>43892</v>
      </c>
    </row>
    <row r="11" spans="2:9">
      <c r="B11" s="2" t="s">
        <v>48</v>
      </c>
      <c r="C11" s="2" t="s">
        <v>22</v>
      </c>
      <c r="D11" s="2" t="s">
        <v>12</v>
      </c>
      <c r="E11" s="2" t="s">
        <v>18</v>
      </c>
      <c r="F11" s="2" t="s">
        <v>23</v>
      </c>
      <c r="G11" s="2">
        <v>900</v>
      </c>
      <c r="H11" s="3">
        <v>43983</v>
      </c>
    </row>
    <row r="12" spans="2:9">
      <c r="B12" s="2" t="s">
        <v>49</v>
      </c>
      <c r="C12" s="2" t="s">
        <v>24</v>
      </c>
      <c r="D12" s="2" t="s">
        <v>8</v>
      </c>
      <c r="E12" s="2" t="s">
        <v>9</v>
      </c>
      <c r="F12" s="2" t="s">
        <v>23</v>
      </c>
      <c r="G12" s="2">
        <v>580</v>
      </c>
      <c r="H12" s="3">
        <v>44317</v>
      </c>
    </row>
    <row r="13" spans="2:9">
      <c r="B13" s="2" t="s">
        <v>50</v>
      </c>
      <c r="C13" s="2" t="s">
        <v>25</v>
      </c>
      <c r="D13" s="2" t="s">
        <v>14</v>
      </c>
      <c r="E13" s="2" t="s">
        <v>18</v>
      </c>
      <c r="F13" s="2" t="s">
        <v>23</v>
      </c>
      <c r="G13" s="2">
        <v>560</v>
      </c>
      <c r="H13" s="3">
        <v>44378</v>
      </c>
    </row>
    <row r="14" spans="2:9">
      <c r="B14" s="2" t="s">
        <v>51</v>
      </c>
      <c r="C14" s="2" t="s">
        <v>26</v>
      </c>
      <c r="D14" s="2" t="s">
        <v>12</v>
      </c>
      <c r="E14" s="2" t="s">
        <v>18</v>
      </c>
      <c r="F14" s="2" t="s">
        <v>23</v>
      </c>
      <c r="G14" s="2">
        <v>540</v>
      </c>
      <c r="H14" s="3">
        <v>44409</v>
      </c>
    </row>
    <row r="15" spans="2:9">
      <c r="B15" s="2" t="s">
        <v>52</v>
      </c>
      <c r="C15" s="2" t="s">
        <v>27</v>
      </c>
      <c r="D15" s="2" t="s">
        <v>8</v>
      </c>
      <c r="E15" s="2" t="s">
        <v>18</v>
      </c>
      <c r="F15" s="2" t="s">
        <v>23</v>
      </c>
      <c r="G15" s="2">
        <v>520</v>
      </c>
      <c r="H15" s="3">
        <v>44409</v>
      </c>
    </row>
    <row r="16" spans="2:9">
      <c r="B16" s="2" t="s">
        <v>53</v>
      </c>
      <c r="C16" s="2" t="s">
        <v>28</v>
      </c>
      <c r="D16" s="2" t="s">
        <v>14</v>
      </c>
      <c r="E16" s="2" t="s">
        <v>9</v>
      </c>
      <c r="F16" s="2" t="s">
        <v>23</v>
      </c>
      <c r="G16" s="2">
        <v>500</v>
      </c>
      <c r="H16" s="3">
        <v>44440</v>
      </c>
    </row>
    <row r="17" spans="2:8">
      <c r="B17" s="2" t="s">
        <v>54</v>
      </c>
      <c r="C17" s="2" t="s">
        <v>29</v>
      </c>
      <c r="D17" s="2" t="s">
        <v>12</v>
      </c>
      <c r="E17" s="2" t="s">
        <v>9</v>
      </c>
      <c r="F17" s="2" t="s">
        <v>23</v>
      </c>
      <c r="G17" s="2">
        <v>480</v>
      </c>
      <c r="H17" s="3">
        <v>44440</v>
      </c>
    </row>
    <row r="18" spans="2:8">
      <c r="B18" s="2" t="s">
        <v>30</v>
      </c>
      <c r="C18" s="2" t="s">
        <v>31</v>
      </c>
      <c r="D18" s="2" t="s">
        <v>12</v>
      </c>
      <c r="E18" s="2" t="s">
        <v>9</v>
      </c>
      <c r="F18" s="2" t="s">
        <v>15</v>
      </c>
      <c r="G18" s="2">
        <v>970</v>
      </c>
      <c r="H18" s="3">
        <v>44622</v>
      </c>
    </row>
    <row r="19" spans="2:8">
      <c r="B19" s="2" t="s">
        <v>32</v>
      </c>
      <c r="C19" s="2" t="s">
        <v>33</v>
      </c>
      <c r="D19" s="2" t="s">
        <v>8</v>
      </c>
      <c r="E19" s="2" t="s">
        <v>9</v>
      </c>
      <c r="F19" s="2" t="s">
        <v>15</v>
      </c>
      <c r="G19" s="2">
        <v>920</v>
      </c>
      <c r="H19" s="3">
        <v>44652</v>
      </c>
    </row>
    <row r="20" spans="2:8">
      <c r="B20" s="2" t="s">
        <v>34</v>
      </c>
      <c r="C20" s="2" t="s">
        <v>35</v>
      </c>
      <c r="D20" s="2" t="s">
        <v>14</v>
      </c>
      <c r="E20" s="2" t="s">
        <v>9</v>
      </c>
      <c r="F20" s="2" t="s">
        <v>15</v>
      </c>
      <c r="G20" s="2">
        <v>910</v>
      </c>
      <c r="H20" s="3">
        <v>44652</v>
      </c>
    </row>
    <row r="21" spans="2:8">
      <c r="B21" s="2" t="s">
        <v>36</v>
      </c>
      <c r="C21" s="2" t="s">
        <v>37</v>
      </c>
      <c r="D21" s="2" t="s">
        <v>12</v>
      </c>
      <c r="E21" s="2" t="s">
        <v>18</v>
      </c>
      <c r="F21" s="2" t="s">
        <v>15</v>
      </c>
      <c r="G21" s="2">
        <v>900</v>
      </c>
      <c r="H21" s="3">
        <v>45170</v>
      </c>
    </row>
    <row r="22" spans="2:8">
      <c r="B22" s="2" t="s">
        <v>38</v>
      </c>
      <c r="C22" s="2" t="s">
        <v>39</v>
      </c>
      <c r="D22" s="2" t="s">
        <v>8</v>
      </c>
      <c r="E22" s="2" t="s">
        <v>9</v>
      </c>
      <c r="F22" s="2" t="s">
        <v>15</v>
      </c>
      <c r="G22" s="2">
        <v>890</v>
      </c>
      <c r="H22" s="3">
        <v>44075</v>
      </c>
    </row>
    <row r="24" spans="2:8">
      <c r="B24" s="2" t="s">
        <v>174</v>
      </c>
    </row>
    <row r="25" spans="2:8">
      <c r="B25" t="b">
        <f>AND(LEFT(B3,1)="P",MID(B3,4,1)&gt;="5")</f>
        <v>0</v>
      </c>
    </row>
    <row r="27" spans="2:8">
      <c r="B27" t="s">
        <v>175</v>
      </c>
      <c r="C27" t="s">
        <v>176</v>
      </c>
      <c r="D27" t="s">
        <v>178</v>
      </c>
      <c r="E27" t="s">
        <v>177</v>
      </c>
    </row>
    <row r="28" spans="2:8">
      <c r="B28" s="2" t="s">
        <v>47</v>
      </c>
      <c r="C28" s="2" t="s">
        <v>21</v>
      </c>
      <c r="D28" s="2" t="s">
        <v>9</v>
      </c>
      <c r="E28" s="2" t="s">
        <v>10</v>
      </c>
    </row>
    <row r="29" spans="2:8">
      <c r="B29" s="2" t="s">
        <v>49</v>
      </c>
      <c r="C29" s="2" t="s">
        <v>24</v>
      </c>
      <c r="D29" s="2" t="s">
        <v>9</v>
      </c>
      <c r="E29" s="2" t="s">
        <v>23</v>
      </c>
    </row>
    <row r="30" spans="2:8">
      <c r="B30" s="2" t="s">
        <v>50</v>
      </c>
      <c r="C30" s="2" t="s">
        <v>25</v>
      </c>
      <c r="D30" s="2" t="s">
        <v>18</v>
      </c>
      <c r="E30" s="2" t="s">
        <v>23</v>
      </c>
    </row>
    <row r="31" spans="2:8">
      <c r="B31" s="2" t="s">
        <v>52</v>
      </c>
      <c r="C31" s="2" t="s">
        <v>27</v>
      </c>
      <c r="D31" s="2" t="s">
        <v>18</v>
      </c>
      <c r="E31" s="2" t="s">
        <v>23</v>
      </c>
    </row>
    <row r="32" spans="2:8">
      <c r="B32" s="2" t="s">
        <v>54</v>
      </c>
      <c r="C32" s="2" t="s">
        <v>29</v>
      </c>
      <c r="D32" s="2" t="s">
        <v>9</v>
      </c>
      <c r="E32" s="2" t="s">
        <v>23</v>
      </c>
    </row>
  </sheetData>
  <phoneticPr fontId="1" type="noConversion"/>
  <conditionalFormatting sqref="B3:H22">
    <cfRule type="expression" dxfId="1" priority="1">
      <formula>AND(ISEVEN(MONTH($H3))=TRUE,$H3&gt;=DATE(2020,1,1))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A860-C156-4C0A-B962-8A52C280A2D6}">
  <sheetPr codeName="Sheet3"/>
  <dimension ref="A1:I20"/>
  <sheetViews>
    <sheetView workbookViewId="0">
      <selection activeCell="H9" sqref="H9"/>
    </sheetView>
  </sheetViews>
  <sheetFormatPr defaultRowHeight="17.399999999999999"/>
  <cols>
    <col min="1" max="1" width="11.69921875" customWidth="1"/>
    <col min="2" max="2" width="10.8984375" bestFit="1" customWidth="1"/>
    <col min="3" max="4" width="9.19921875" bestFit="1" customWidth="1"/>
    <col min="5" max="5" width="14.59765625" bestFit="1" customWidth="1"/>
    <col min="6" max="7" width="9.19921875" bestFit="1" customWidth="1"/>
    <col min="8" max="9" width="14.59765625" bestFit="1" customWidth="1"/>
  </cols>
  <sheetData>
    <row r="1" spans="1:9" ht="21">
      <c r="A1" s="31" t="s">
        <v>55</v>
      </c>
      <c r="B1" s="31"/>
      <c r="C1" s="31"/>
      <c r="D1" s="31"/>
      <c r="E1" s="31"/>
      <c r="F1" s="31"/>
      <c r="G1" s="31"/>
      <c r="H1" s="31"/>
      <c r="I1" s="31"/>
    </row>
    <row r="3" spans="1:9">
      <c r="A3" s="30" t="s">
        <v>56</v>
      </c>
      <c r="B3" s="30" t="s">
        <v>57</v>
      </c>
      <c r="C3" s="30" t="s">
        <v>58</v>
      </c>
      <c r="D3" s="30"/>
      <c r="E3" s="30"/>
      <c r="F3" s="30" t="s">
        <v>59</v>
      </c>
      <c r="G3" s="30"/>
      <c r="H3" s="30"/>
      <c r="I3" s="30" t="s">
        <v>60</v>
      </c>
    </row>
    <row r="4" spans="1:9">
      <c r="A4" s="30"/>
      <c r="B4" s="30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I4" s="30"/>
    </row>
    <row r="5" spans="1:9">
      <c r="A5" s="4" t="s">
        <v>78</v>
      </c>
      <c r="B5" s="5">
        <v>3000000</v>
      </c>
      <c r="C5" s="5">
        <v>125</v>
      </c>
      <c r="D5" s="5">
        <v>5</v>
      </c>
      <c r="E5" s="5">
        <f t="shared" ref="E5:E15" si="0">ROUND(B5*(C5-D5)-B5*(C5-D5)*$B$20,-4)</f>
        <v>306000000</v>
      </c>
      <c r="F5" s="5">
        <v>103</v>
      </c>
      <c r="G5" s="5">
        <v>4</v>
      </c>
      <c r="H5" s="5">
        <f t="shared" ref="H5:H15" si="1">ROUND(B5*(F5-G5)-B5*(F5-G5)*$C$20,-4)</f>
        <v>267300000</v>
      </c>
      <c r="I5" s="5">
        <f t="shared" ref="I5:I15" si="2">E5+H5</f>
        <v>573300000</v>
      </c>
    </row>
    <row r="6" spans="1:9">
      <c r="A6" s="4" t="s">
        <v>64</v>
      </c>
      <c r="B6" s="5">
        <v>1800000</v>
      </c>
      <c r="C6" s="5">
        <v>95</v>
      </c>
      <c r="D6" s="5">
        <v>4</v>
      </c>
      <c r="E6" s="5">
        <f t="shared" si="0"/>
        <v>139230000</v>
      </c>
      <c r="F6" s="5">
        <v>75</v>
      </c>
      <c r="G6" s="5">
        <v>5</v>
      </c>
      <c r="H6" s="5">
        <f t="shared" si="1"/>
        <v>113400000</v>
      </c>
      <c r="I6" s="5">
        <f t="shared" si="2"/>
        <v>252630000</v>
      </c>
    </row>
    <row r="7" spans="1:9">
      <c r="A7" s="4" t="s">
        <v>65</v>
      </c>
      <c r="B7" s="5">
        <v>950000</v>
      </c>
      <c r="C7" s="5">
        <v>132</v>
      </c>
      <c r="D7" s="5">
        <v>9</v>
      </c>
      <c r="E7" s="5">
        <f t="shared" si="0"/>
        <v>99320000</v>
      </c>
      <c r="F7" s="5">
        <v>112</v>
      </c>
      <c r="G7" s="5">
        <v>3</v>
      </c>
      <c r="H7" s="5">
        <f t="shared" si="1"/>
        <v>93200000</v>
      </c>
      <c r="I7" s="5">
        <f t="shared" si="2"/>
        <v>192520000</v>
      </c>
    </row>
    <row r="8" spans="1:9">
      <c r="A8" s="4" t="s">
        <v>66</v>
      </c>
      <c r="B8" s="5">
        <v>680000</v>
      </c>
      <c r="C8" s="5">
        <v>75</v>
      </c>
      <c r="D8" s="5">
        <v>2</v>
      </c>
      <c r="E8" s="5">
        <f t="shared" si="0"/>
        <v>42190000</v>
      </c>
      <c r="F8" s="5">
        <v>34</v>
      </c>
      <c r="G8" s="5">
        <v>2</v>
      </c>
      <c r="H8" s="5">
        <f t="shared" si="1"/>
        <v>19580000</v>
      </c>
      <c r="I8" s="5">
        <f t="shared" si="2"/>
        <v>61770000</v>
      </c>
    </row>
    <row r="9" spans="1:9">
      <c r="A9" s="4" t="s">
        <v>67</v>
      </c>
      <c r="B9" s="5">
        <v>260000</v>
      </c>
      <c r="C9" s="5">
        <v>245</v>
      </c>
      <c r="D9" s="5">
        <v>8</v>
      </c>
      <c r="E9" s="5">
        <f t="shared" si="0"/>
        <v>52380000</v>
      </c>
      <c r="F9" s="5">
        <v>152</v>
      </c>
      <c r="G9" s="5">
        <v>8</v>
      </c>
      <c r="H9" s="5">
        <f t="shared" si="1"/>
        <v>33700000</v>
      </c>
      <c r="I9" s="5">
        <f t="shared" si="2"/>
        <v>86080000</v>
      </c>
    </row>
    <row r="10" spans="1:9">
      <c r="A10" s="4" t="s">
        <v>68</v>
      </c>
      <c r="B10" s="5">
        <v>680000</v>
      </c>
      <c r="C10" s="5">
        <v>49</v>
      </c>
      <c r="D10" s="5">
        <v>6</v>
      </c>
      <c r="E10" s="5">
        <f t="shared" si="0"/>
        <v>24850000</v>
      </c>
      <c r="F10" s="5">
        <v>39</v>
      </c>
      <c r="G10" s="5">
        <v>7</v>
      </c>
      <c r="H10" s="5">
        <f t="shared" si="1"/>
        <v>19580000</v>
      </c>
      <c r="I10" s="5">
        <f t="shared" si="2"/>
        <v>44430000</v>
      </c>
    </row>
    <row r="11" spans="1:9">
      <c r="A11" s="4" t="s">
        <v>69</v>
      </c>
      <c r="B11" s="5">
        <v>2500000</v>
      </c>
      <c r="C11" s="5">
        <v>168</v>
      </c>
      <c r="D11" s="5">
        <v>4</v>
      </c>
      <c r="E11" s="5">
        <f t="shared" si="0"/>
        <v>348500000</v>
      </c>
      <c r="F11" s="5">
        <v>132</v>
      </c>
      <c r="G11" s="5">
        <v>6</v>
      </c>
      <c r="H11" s="5">
        <f t="shared" si="1"/>
        <v>283500000</v>
      </c>
      <c r="I11" s="5">
        <f t="shared" si="2"/>
        <v>632000000</v>
      </c>
    </row>
    <row r="12" spans="1:9">
      <c r="A12" s="4" t="s">
        <v>70</v>
      </c>
      <c r="B12" s="5">
        <v>2200000</v>
      </c>
      <c r="C12" s="5">
        <v>111</v>
      </c>
      <c r="D12" s="5">
        <v>4</v>
      </c>
      <c r="E12" s="5">
        <f t="shared" si="0"/>
        <v>200090000</v>
      </c>
      <c r="F12" s="5">
        <v>67</v>
      </c>
      <c r="G12" s="5">
        <v>2</v>
      </c>
      <c r="H12" s="5">
        <f t="shared" si="1"/>
        <v>128700000</v>
      </c>
      <c r="I12" s="5">
        <f t="shared" si="2"/>
        <v>328790000</v>
      </c>
    </row>
    <row r="13" spans="1:9">
      <c r="A13" s="4" t="s">
        <v>71</v>
      </c>
      <c r="B13" s="5">
        <v>1200000</v>
      </c>
      <c r="C13" s="5">
        <v>59</v>
      </c>
      <c r="D13" s="5">
        <v>8</v>
      </c>
      <c r="E13" s="5">
        <f t="shared" si="0"/>
        <v>52020000</v>
      </c>
      <c r="F13" s="5">
        <v>32</v>
      </c>
      <c r="G13" s="5">
        <v>6</v>
      </c>
      <c r="H13" s="5">
        <f t="shared" si="1"/>
        <v>28080000</v>
      </c>
      <c r="I13" s="5">
        <f t="shared" si="2"/>
        <v>80100000</v>
      </c>
    </row>
    <row r="14" spans="1:9">
      <c r="A14" s="4" t="s">
        <v>72</v>
      </c>
      <c r="B14" s="5">
        <v>990000</v>
      </c>
      <c r="C14" s="5">
        <v>241</v>
      </c>
      <c r="D14" s="5">
        <v>3</v>
      </c>
      <c r="E14" s="5">
        <f t="shared" si="0"/>
        <v>200280000</v>
      </c>
      <c r="F14" s="5">
        <v>186</v>
      </c>
      <c r="G14" s="5">
        <v>5</v>
      </c>
      <c r="H14" s="5">
        <f t="shared" si="1"/>
        <v>161270000</v>
      </c>
      <c r="I14" s="5">
        <f t="shared" si="2"/>
        <v>361550000</v>
      </c>
    </row>
    <row r="15" spans="1:9">
      <c r="A15" s="4" t="s">
        <v>73</v>
      </c>
      <c r="B15" s="5">
        <v>800000</v>
      </c>
      <c r="C15" s="5">
        <v>229</v>
      </c>
      <c r="D15" s="5">
        <v>7</v>
      </c>
      <c r="E15" s="5">
        <f t="shared" si="0"/>
        <v>150960000</v>
      </c>
      <c r="F15" s="5">
        <v>137</v>
      </c>
      <c r="G15" s="5">
        <v>3</v>
      </c>
      <c r="H15" s="5">
        <f t="shared" si="1"/>
        <v>96480000</v>
      </c>
      <c r="I15" s="5">
        <f t="shared" si="2"/>
        <v>247440000</v>
      </c>
    </row>
    <row r="16" spans="1:9">
      <c r="A16" s="28" t="s">
        <v>74</v>
      </c>
      <c r="B16" s="29"/>
      <c r="C16" s="5">
        <f t="shared" ref="C16:I16" si="3">SUM(C5:C15)</f>
        <v>1529</v>
      </c>
      <c r="D16" s="5">
        <f t="shared" si="3"/>
        <v>60</v>
      </c>
      <c r="E16" s="5">
        <f t="shared" si="3"/>
        <v>1615820000</v>
      </c>
      <c r="F16" s="5">
        <f t="shared" si="3"/>
        <v>1069</v>
      </c>
      <c r="G16" s="5">
        <f t="shared" si="3"/>
        <v>51</v>
      </c>
      <c r="H16" s="5">
        <f t="shared" si="3"/>
        <v>1244790000</v>
      </c>
      <c r="I16" s="5">
        <f t="shared" si="3"/>
        <v>2860610000</v>
      </c>
    </row>
    <row r="18" spans="1:3">
      <c r="A18" s="30" t="s">
        <v>75</v>
      </c>
      <c r="B18" s="30"/>
      <c r="C18" s="30"/>
    </row>
    <row r="19" spans="1:3">
      <c r="A19" s="4" t="s">
        <v>76</v>
      </c>
      <c r="B19" s="4" t="s">
        <v>58</v>
      </c>
      <c r="C19" s="4" t="s">
        <v>59</v>
      </c>
    </row>
    <row r="20" spans="1:3">
      <c r="A20" s="4" t="s">
        <v>77</v>
      </c>
      <c r="B20" s="6">
        <v>0.15</v>
      </c>
      <c r="C20" s="6">
        <v>0.1</v>
      </c>
    </row>
  </sheetData>
  <mergeCells count="8">
    <mergeCell ref="A16:B16"/>
    <mergeCell ref="A18:C18"/>
    <mergeCell ref="A1:I1"/>
    <mergeCell ref="A3:A4"/>
    <mergeCell ref="B3:B4"/>
    <mergeCell ref="C3:E3"/>
    <mergeCell ref="F3:H3"/>
    <mergeCell ref="I3:I4"/>
  </mergeCells>
  <phoneticPr fontId="1" type="noConversion"/>
  <printOptions headings="1"/>
  <pageMargins left="0.70866141732283472" right="0.70866141732283472" top="0.74803149606299213" bottom="0.74803149606299213" header="0.31496062992125984" footer="0.31496062992125984"/>
  <pageSetup orientation="portrait" r:id="rId1"/>
  <headerFooter>
    <oddFooter>&amp;L작성일은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I20"/>
  <sheetViews>
    <sheetView workbookViewId="0">
      <selection activeCell="F15" sqref="F15"/>
    </sheetView>
  </sheetViews>
  <sheetFormatPr defaultRowHeight="17.399999999999999"/>
  <cols>
    <col min="1" max="1" width="10.19921875" customWidth="1"/>
    <col min="4" max="4" width="6.19921875" customWidth="1"/>
    <col min="5" max="5" width="11.19921875" customWidth="1"/>
    <col min="6" max="6" width="15.8984375" bestFit="1" customWidth="1"/>
    <col min="7" max="7" width="28.3984375" customWidth="1"/>
    <col min="8" max="8" width="12.8984375" customWidth="1"/>
    <col min="9" max="9" width="15.69921875" customWidth="1"/>
  </cols>
  <sheetData>
    <row r="1" spans="1:9">
      <c r="A1" t="s">
        <v>79</v>
      </c>
      <c r="B1" t="s">
        <v>80</v>
      </c>
      <c r="H1" t="s">
        <v>81</v>
      </c>
      <c r="I1" s="3">
        <v>45125</v>
      </c>
    </row>
    <row r="2" spans="1:9">
      <c r="A2" s="4" t="s">
        <v>82</v>
      </c>
      <c r="B2" s="4" t="s">
        <v>83</v>
      </c>
      <c r="C2" s="4" t="s">
        <v>84</v>
      </c>
      <c r="D2" s="4" t="s">
        <v>4</v>
      </c>
      <c r="E2" s="4" t="s">
        <v>6</v>
      </c>
      <c r="F2" s="7" t="s">
        <v>85</v>
      </c>
      <c r="G2" s="7" t="s">
        <v>86</v>
      </c>
      <c r="H2" s="4" t="s">
        <v>87</v>
      </c>
      <c r="I2" s="7" t="s">
        <v>88</v>
      </c>
    </row>
    <row r="3" spans="1:9">
      <c r="A3" s="4" t="s">
        <v>89</v>
      </c>
      <c r="B3" s="4" t="s">
        <v>90</v>
      </c>
      <c r="C3" s="4" t="s">
        <v>91</v>
      </c>
      <c r="D3" s="4" t="s">
        <v>92</v>
      </c>
      <c r="E3" s="8">
        <v>42139</v>
      </c>
      <c r="F3" s="9">
        <f>INT(_xlfn.DAYS($I$1,E3)/365)</f>
        <v>8</v>
      </c>
      <c r="G3" s="5" cm="1">
        <f t="array" ref="G3">kb기본급(E3,F3,B13)</f>
        <v>1200000</v>
      </c>
      <c r="H3" s="5">
        <v>640000</v>
      </c>
      <c r="I3" s="27" cm="1">
        <f t="array" ref="I3">G3*VLOOKUP(F3,$A$17:$B$20,2,TRUE)+_xlfn.IFS(F3&gt;10,0.05,F3&gt;=5,0.03,F3&gt;=3,0.01,F3&lt;3,0)</f>
        <v>60000.03</v>
      </c>
    </row>
    <row r="4" spans="1:9">
      <c r="A4" s="4" t="s">
        <v>93</v>
      </c>
      <c r="B4" s="4" t="s">
        <v>94</v>
      </c>
      <c r="C4" s="4" t="s">
        <v>8</v>
      </c>
      <c r="D4" s="4" t="s">
        <v>10</v>
      </c>
      <c r="E4" s="8">
        <v>44357</v>
      </c>
      <c r="F4" s="9">
        <f t="shared" ref="F4:F11" si="0">INT(_xlfn.DAYS($I$1,E4)/365)</f>
        <v>2</v>
      </c>
      <c r="G4" s="5" cm="1">
        <f t="array" ref="G4">kb기본급(E4,F4,B14)</f>
        <v>800000</v>
      </c>
      <c r="H4" s="5">
        <v>375000</v>
      </c>
      <c r="I4" s="27" cm="1">
        <f t="array" ref="I4">G4*VLOOKUP(F4,$A$17:$B$20,2,TRUE)+_xlfn.IFS(F4&gt;10,0.05,F4&gt;=5,0.03,F4&gt;=3,0.01,F4&lt;3,0)</f>
        <v>16000</v>
      </c>
    </row>
    <row r="5" spans="1:9">
      <c r="A5" s="4" t="s">
        <v>95</v>
      </c>
      <c r="B5" s="4" t="s">
        <v>96</v>
      </c>
      <c r="C5" s="4" t="s">
        <v>91</v>
      </c>
      <c r="D5" s="4" t="s">
        <v>15</v>
      </c>
      <c r="E5" s="8">
        <v>44489</v>
      </c>
      <c r="F5" s="9">
        <f t="shared" si="0"/>
        <v>1</v>
      </c>
      <c r="G5" s="5" cm="1">
        <f t="array" ref="G5">kb기본급(E5,F5,B15)</f>
        <v>800000</v>
      </c>
      <c r="H5" s="5">
        <v>200000</v>
      </c>
      <c r="I5" s="27" cm="1">
        <f t="array" ref="I5">G5*VLOOKUP(F5,$A$17:$B$20,2,TRUE)+_xlfn.IFS(F5&gt;10,0.05,F5&gt;=5,0.03,F5&gt;=3,0.01,F5&lt;3,0)</f>
        <v>16000</v>
      </c>
    </row>
    <row r="6" spans="1:9">
      <c r="A6" s="4" t="s">
        <v>97</v>
      </c>
      <c r="B6" s="4" t="s">
        <v>98</v>
      </c>
      <c r="C6" s="4" t="s">
        <v>12</v>
      </c>
      <c r="D6" s="4" t="s">
        <v>92</v>
      </c>
      <c r="E6" s="8">
        <v>41351</v>
      </c>
      <c r="F6" s="9">
        <f t="shared" si="0"/>
        <v>10</v>
      </c>
      <c r="G6" s="5" t="e" cm="1">
        <f t="array" ref="G6">kb기본급(E6,F6,B16)</f>
        <v>#VALUE!</v>
      </c>
      <c r="H6" s="5">
        <v>560000</v>
      </c>
      <c r="I6" s="27" t="e" cm="1">
        <f t="array" ref="I6">G6*VLOOKUP(F6,$A$17:$B$20,2,TRUE)+_xlfn.IFS(F6&gt;10,0.05,F6&gt;=5,0.03,F6&gt;=3,0.01,F6&lt;3,0)</f>
        <v>#VALUE!</v>
      </c>
    </row>
    <row r="7" spans="1:9">
      <c r="A7" s="4" t="s">
        <v>99</v>
      </c>
      <c r="B7" s="4" t="s">
        <v>100</v>
      </c>
      <c r="C7" s="4" t="s">
        <v>8</v>
      </c>
      <c r="D7" s="4" t="s">
        <v>15</v>
      </c>
      <c r="E7" s="8">
        <v>44340</v>
      </c>
      <c r="F7" s="9">
        <f t="shared" si="0"/>
        <v>2</v>
      </c>
      <c r="G7" s="5" cm="1">
        <f t="array" ref="G7">kb기본급(E7,F7,B17)</f>
        <v>800000.04</v>
      </c>
      <c r="H7" s="5">
        <v>190000</v>
      </c>
      <c r="I7" s="27" cm="1">
        <f t="array" ref="I7">G7*VLOOKUP(F7,$A$17:$B$20,2,TRUE)+_xlfn.IFS(F7&gt;10,0.05,F7&gt;=5,0.03,F7&gt;=3,0.01,F7&lt;3,0)</f>
        <v>16000.000800000002</v>
      </c>
    </row>
    <row r="8" spans="1:9">
      <c r="A8" s="4" t="s">
        <v>101</v>
      </c>
      <c r="B8" s="4" t="s">
        <v>102</v>
      </c>
      <c r="C8" s="4" t="s">
        <v>12</v>
      </c>
      <c r="D8" s="4" t="s">
        <v>15</v>
      </c>
      <c r="E8" s="8">
        <v>43758</v>
      </c>
      <c r="F8" s="9">
        <f t="shared" si="0"/>
        <v>3</v>
      </c>
      <c r="G8" s="5" cm="1">
        <f t="array" ref="G8">kb기본급(E8,F8,B18)</f>
        <v>800000.15</v>
      </c>
      <c r="H8" s="5">
        <v>200000</v>
      </c>
      <c r="I8" s="27" cm="1">
        <f t="array" ref="I8">G8*VLOOKUP(F8,$A$17:$B$20,2,TRUE)+_xlfn.IFS(F8&gt;10,0.05,F8&gt;=5,0.03,F8&gt;=3,0.01,F8&lt;3,0)</f>
        <v>16000.013000000001</v>
      </c>
    </row>
    <row r="9" spans="1:9">
      <c r="A9" s="4" t="s">
        <v>103</v>
      </c>
      <c r="B9" s="4" t="s">
        <v>104</v>
      </c>
      <c r="C9" s="4" t="s">
        <v>91</v>
      </c>
      <c r="D9" s="4" t="s">
        <v>10</v>
      </c>
      <c r="E9" s="8">
        <v>44331</v>
      </c>
      <c r="F9" s="9">
        <f t="shared" si="0"/>
        <v>2</v>
      </c>
      <c r="G9" s="5" cm="1">
        <f t="array" ref="G9">kb기본급(E9,F9,B19)</f>
        <v>800000.16</v>
      </c>
      <c r="H9" s="5">
        <v>360000</v>
      </c>
      <c r="I9" s="27" cm="1">
        <f t="array" ref="I9">G9*VLOOKUP(F9,$A$17:$B$20,2,TRUE)+_xlfn.IFS(F9&gt;10,0.05,F9&gt;=5,0.03,F9&gt;=3,0.01,F9&lt;3,0)</f>
        <v>16000.003200000001</v>
      </c>
    </row>
    <row r="10" spans="1:9">
      <c r="A10" s="4" t="s">
        <v>105</v>
      </c>
      <c r="B10" s="4" t="s">
        <v>106</v>
      </c>
      <c r="C10" s="4" t="s">
        <v>12</v>
      </c>
      <c r="D10" s="4" t="s">
        <v>10</v>
      </c>
      <c r="E10" s="8">
        <v>44722</v>
      </c>
      <c r="F10" s="9">
        <f t="shared" si="0"/>
        <v>1</v>
      </c>
      <c r="G10" s="5" cm="1">
        <f t="array" ref="G10">kb기본급(E10,F10,B20)</f>
        <v>800000.13</v>
      </c>
      <c r="H10" s="5">
        <v>375000</v>
      </c>
      <c r="I10" s="27" cm="1">
        <f t="array" ref="I10">G10*VLOOKUP(F10,$A$17:$B$20,2,TRUE)+_xlfn.IFS(F10&gt;10,0.05,F10&gt;=5,0.03,F10&gt;=3,0.01,F10&lt;3,0)</f>
        <v>16000.0026</v>
      </c>
    </row>
    <row r="11" spans="1:9">
      <c r="A11" s="4" t="s">
        <v>107</v>
      </c>
      <c r="B11" s="4" t="s">
        <v>108</v>
      </c>
      <c r="C11" s="4" t="s">
        <v>8</v>
      </c>
      <c r="D11" s="4" t="s">
        <v>92</v>
      </c>
      <c r="E11" s="8">
        <v>43710</v>
      </c>
      <c r="F11" s="9">
        <f t="shared" si="0"/>
        <v>3</v>
      </c>
      <c r="G11" s="5" cm="1">
        <f t="array" ref="G11">kb기본급(E11,F11,B21)</f>
        <v>800000</v>
      </c>
      <c r="H11" s="5">
        <v>520000</v>
      </c>
      <c r="I11" s="27" cm="1">
        <f t="array" ref="I11">G11*VLOOKUP(F11,$A$17:$B$20,2,TRUE)+_xlfn.IFS(F11&gt;10,0.05,F11&gt;=5,0.03,F11&gt;=3,0.01,F11&lt;3,0)</f>
        <v>16000.01</v>
      </c>
    </row>
    <row r="13" spans="1:9">
      <c r="A13" s="9" t="s">
        <v>109</v>
      </c>
      <c r="B13" s="5">
        <v>50000</v>
      </c>
      <c r="E13" t="s">
        <v>110</v>
      </c>
    </row>
    <row r="14" spans="1:9">
      <c r="E14" s="4" t="s">
        <v>84</v>
      </c>
      <c r="F14" s="7" t="s">
        <v>114</v>
      </c>
      <c r="G14" s="7" t="s">
        <v>111</v>
      </c>
    </row>
    <row r="15" spans="1:9">
      <c r="A15" t="s">
        <v>112</v>
      </c>
      <c r="E15" s="4" t="s">
        <v>91</v>
      </c>
      <c r="F15" s="5">
        <f t="array" ref="F15">_xlfn.RANK.EQ(MAX(($C$3:$C$11=E15)*($H$3:$H$11)),$H$3:$H$11,0)</f>
        <v>1</v>
      </c>
      <c r="G15" s="5">
        <f>AVERAGEIF($C$3:$C$11,E15,$H$3:$H$11)</f>
        <v>400000</v>
      </c>
    </row>
    <row r="16" spans="1:9">
      <c r="A16" s="4" t="s">
        <v>85</v>
      </c>
      <c r="B16" s="4" t="s">
        <v>113</v>
      </c>
      <c r="E16" s="4" t="s">
        <v>8</v>
      </c>
      <c r="F16" s="5">
        <f t="array" ref="F16">_xlfn.RANK.EQ(MAX(($C$3:$C$11=E16)*($H$3:$H$11)),$H$3:$H$11,0)</f>
        <v>3</v>
      </c>
      <c r="G16" s="5">
        <f t="shared" ref="G16:G17" si="1">AVERAGEIF($C$3:$C$11,E16,$H$3:$H$11)</f>
        <v>361666.66666666669</v>
      </c>
    </row>
    <row r="17" spans="1:7">
      <c r="A17" s="9">
        <v>1</v>
      </c>
      <c r="B17" s="9">
        <v>0.02</v>
      </c>
      <c r="E17" s="4" t="s">
        <v>12</v>
      </c>
      <c r="F17" s="5">
        <f t="array" ref="F17">_xlfn.RANK.EQ(MAX(($C$3:$C$11=E17)*($H$3:$H$11)),$H$3:$H$11,0)</f>
        <v>2</v>
      </c>
      <c r="G17" s="5">
        <f t="shared" si="1"/>
        <v>378333.33333333331</v>
      </c>
    </row>
    <row r="18" spans="1:7">
      <c r="A18" s="9">
        <v>5</v>
      </c>
      <c r="B18" s="9">
        <v>0.05</v>
      </c>
    </row>
    <row r="19" spans="1:7">
      <c r="A19" s="9">
        <v>10</v>
      </c>
      <c r="B19" s="9">
        <v>0.08</v>
      </c>
    </row>
    <row r="20" spans="1:7">
      <c r="A20" s="9">
        <v>15</v>
      </c>
      <c r="B20" s="9">
        <v>0.13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1:C8"/>
  <sheetViews>
    <sheetView workbookViewId="0">
      <selection activeCell="G9" sqref="G9"/>
    </sheetView>
  </sheetViews>
  <sheetFormatPr defaultRowHeight="17.399999999999999"/>
  <cols>
    <col min="1" max="1" width="12.19921875" bestFit="1" customWidth="1"/>
    <col min="2" max="2" width="10.796875" bestFit="1" customWidth="1"/>
    <col min="3" max="3" width="9.69921875" bestFit="1" customWidth="1"/>
  </cols>
  <sheetData>
    <row r="1" spans="1:3">
      <c r="A1" s="24" t="s">
        <v>179</v>
      </c>
      <c r="B1" t="s" vm="1">
        <v>187</v>
      </c>
    </row>
    <row r="3" spans="1:3">
      <c r="A3" s="26" t="s">
        <v>56</v>
      </c>
      <c r="B3" s="2" t="s">
        <v>185</v>
      </c>
      <c r="C3" s="2" t="s">
        <v>186</v>
      </c>
    </row>
    <row r="4" spans="1:3">
      <c r="A4" s="2" t="s">
        <v>180</v>
      </c>
      <c r="B4" s="25">
        <v>0.41984732824427479</v>
      </c>
      <c r="C4" s="25">
        <v>0.41237113402061853</v>
      </c>
    </row>
    <row r="5" spans="1:3">
      <c r="A5" s="2" t="s">
        <v>181</v>
      </c>
      <c r="B5" s="25">
        <v>0.24427480916030533</v>
      </c>
      <c r="C5" s="25">
        <v>0.29690721649484536</v>
      </c>
    </row>
    <row r="6" spans="1:3">
      <c r="A6" s="2" t="s">
        <v>182</v>
      </c>
      <c r="B6" s="25">
        <v>0.25954198473282442</v>
      </c>
      <c r="C6" s="25">
        <v>0.21649484536082475</v>
      </c>
    </row>
    <row r="7" spans="1:3">
      <c r="A7" s="2" t="s">
        <v>183</v>
      </c>
      <c r="B7" s="25">
        <v>7.6335877862595422E-2</v>
      </c>
      <c r="C7" s="25">
        <v>7.422680412371134E-2</v>
      </c>
    </row>
    <row r="8" spans="1:3">
      <c r="A8" s="2" t="s">
        <v>184</v>
      </c>
      <c r="B8" s="25">
        <v>1</v>
      </c>
      <c r="C8" s="2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B1:H14"/>
  <sheetViews>
    <sheetView workbookViewId="0">
      <selection activeCell="K14" sqref="K14"/>
    </sheetView>
  </sheetViews>
  <sheetFormatPr defaultRowHeight="17.399999999999999"/>
  <cols>
    <col min="1" max="1" width="3.19921875" customWidth="1"/>
    <col min="2" max="2" width="12.59765625" customWidth="1"/>
    <col min="3" max="3" width="10.8984375" customWidth="1"/>
    <col min="4" max="4" width="9" customWidth="1"/>
  </cols>
  <sheetData>
    <row r="1" spans="2:8">
      <c r="B1" s="10" t="s">
        <v>115</v>
      </c>
      <c r="C1" s="10"/>
    </row>
    <row r="3" spans="2:8">
      <c r="B3" s="4" t="s">
        <v>116</v>
      </c>
      <c r="C3" s="9">
        <v>8.6</v>
      </c>
    </row>
    <row r="4" spans="2:8">
      <c r="B4" s="4" t="s">
        <v>117</v>
      </c>
      <c r="C4" s="9">
        <v>6.2</v>
      </c>
      <c r="E4" s="32" t="s">
        <v>118</v>
      </c>
      <c r="F4" s="32"/>
      <c r="G4" s="32"/>
      <c r="H4" s="32"/>
    </row>
    <row r="5" spans="2:8">
      <c r="B5" s="4" t="s">
        <v>119</v>
      </c>
      <c r="C5" s="9">
        <v>9</v>
      </c>
      <c r="E5" s="4" t="s">
        <v>120</v>
      </c>
      <c r="F5" s="4" t="s">
        <v>116</v>
      </c>
      <c r="G5" s="4" t="s">
        <v>117</v>
      </c>
      <c r="H5" s="4" t="s">
        <v>119</v>
      </c>
    </row>
    <row r="6" spans="2:8">
      <c r="B6" s="7" t="s">
        <v>121</v>
      </c>
      <c r="C6" s="9">
        <f>C3*F6+C4*G6+C5*H6</f>
        <v>7.8000000000000007</v>
      </c>
      <c r="E6" s="4" t="s">
        <v>122</v>
      </c>
      <c r="F6" s="11">
        <v>0.2</v>
      </c>
      <c r="G6" s="11">
        <v>0.4</v>
      </c>
      <c r="H6" s="11">
        <v>0.4</v>
      </c>
    </row>
    <row r="8" spans="2:8">
      <c r="D8" s="30" t="s">
        <v>117</v>
      </c>
      <c r="E8" s="30"/>
      <c r="F8" s="30"/>
      <c r="G8" s="30"/>
      <c r="H8" s="30"/>
    </row>
    <row r="9" spans="2:8">
      <c r="C9">
        <f>C6</f>
        <v>7.8000000000000007</v>
      </c>
      <c r="D9" s="11">
        <v>0.1</v>
      </c>
      <c r="E9" s="11">
        <v>0.2</v>
      </c>
      <c r="F9" s="11">
        <v>0.3</v>
      </c>
      <c r="G9" s="11">
        <v>0.4</v>
      </c>
      <c r="H9" s="11">
        <v>0.5</v>
      </c>
    </row>
    <row r="10" spans="2:8">
      <c r="B10" s="33" t="s">
        <v>123</v>
      </c>
      <c r="C10" s="11">
        <v>0.5</v>
      </c>
      <c r="D10" s="9">
        <f t="dataTable" ref="D10:H14" dt2D="1" dtr="1" r1="G6" r2="F6"/>
        <v>8.52</v>
      </c>
      <c r="E10" s="9">
        <v>9.14</v>
      </c>
      <c r="F10" s="9">
        <v>9.76</v>
      </c>
      <c r="G10" s="9">
        <v>10.38</v>
      </c>
      <c r="H10" s="9">
        <v>11</v>
      </c>
    </row>
    <row r="11" spans="2:8">
      <c r="B11" s="34"/>
      <c r="C11" s="11">
        <v>0.4</v>
      </c>
      <c r="D11" s="9">
        <v>7.66</v>
      </c>
      <c r="E11" s="9">
        <v>8.2799999999999994</v>
      </c>
      <c r="F11" s="9">
        <v>8.9</v>
      </c>
      <c r="G11" s="9">
        <v>9.52</v>
      </c>
      <c r="H11" s="9">
        <v>10.14</v>
      </c>
    </row>
    <row r="12" spans="2:8">
      <c r="B12" s="34"/>
      <c r="C12" s="11">
        <v>0.3</v>
      </c>
      <c r="D12" s="9">
        <v>6.8</v>
      </c>
      <c r="E12" s="9">
        <v>7.42</v>
      </c>
      <c r="F12" s="9">
        <v>8.0399999999999991</v>
      </c>
      <c r="G12" s="9">
        <v>8.66</v>
      </c>
      <c r="H12" s="9">
        <v>9.2799999999999994</v>
      </c>
    </row>
    <row r="13" spans="2:8">
      <c r="B13" s="34"/>
      <c r="C13" s="11">
        <v>0.2</v>
      </c>
      <c r="D13" s="9">
        <v>5.9399999999999995</v>
      </c>
      <c r="E13" s="9">
        <v>6.5600000000000005</v>
      </c>
      <c r="F13" s="9">
        <v>7.18</v>
      </c>
      <c r="G13" s="9">
        <v>7.8000000000000007</v>
      </c>
      <c r="H13" s="9">
        <v>8.42</v>
      </c>
    </row>
    <row r="14" spans="2:8">
      <c r="B14" s="35"/>
      <c r="C14" s="11">
        <v>0.1</v>
      </c>
      <c r="D14" s="9">
        <v>5.08</v>
      </c>
      <c r="E14" s="9">
        <v>5.7</v>
      </c>
      <c r="F14" s="9">
        <v>6.32</v>
      </c>
      <c r="G14" s="9">
        <v>6.94</v>
      </c>
      <c r="H14" s="9">
        <v>7.5600000000000005</v>
      </c>
    </row>
  </sheetData>
  <mergeCells count="3">
    <mergeCell ref="E4:H4"/>
    <mergeCell ref="D8:H8"/>
    <mergeCell ref="B10:B1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D11"/>
  <sheetViews>
    <sheetView topLeftCell="A10" workbookViewId="0">
      <selection activeCell="M22" sqref="M22"/>
    </sheetView>
  </sheetViews>
  <sheetFormatPr defaultRowHeight="17.399999999999999"/>
  <cols>
    <col min="2" max="2" width="11.19921875" customWidth="1"/>
    <col min="3" max="4" width="11.59765625" bestFit="1" customWidth="1"/>
    <col min="5" max="5" width="10.3984375" customWidth="1"/>
    <col min="6" max="6" width="13" customWidth="1"/>
  </cols>
  <sheetData>
    <row r="1" spans="1:4">
      <c r="B1" s="36" t="s">
        <v>124</v>
      </c>
      <c r="C1" s="36"/>
      <c r="D1" s="36"/>
    </row>
    <row r="3" spans="1:4">
      <c r="A3" s="4" t="s">
        <v>83</v>
      </c>
      <c r="B3" s="4" t="s">
        <v>125</v>
      </c>
      <c r="C3" s="4" t="s">
        <v>126</v>
      </c>
      <c r="D3" s="4" t="s">
        <v>127</v>
      </c>
    </row>
    <row r="4" spans="1:4">
      <c r="A4" s="4" t="s">
        <v>128</v>
      </c>
      <c r="B4" s="4" t="s">
        <v>129</v>
      </c>
      <c r="C4" s="4">
        <v>540</v>
      </c>
      <c r="D4" s="4">
        <v>230</v>
      </c>
    </row>
    <row r="5" spans="1:4">
      <c r="A5" s="4" t="s">
        <v>130</v>
      </c>
      <c r="B5" s="4" t="s">
        <v>131</v>
      </c>
      <c r="C5" s="4">
        <v>430</v>
      </c>
      <c r="D5" s="4">
        <v>210</v>
      </c>
    </row>
    <row r="6" spans="1:4">
      <c r="A6" s="4" t="s">
        <v>132</v>
      </c>
      <c r="B6" s="4" t="s">
        <v>133</v>
      </c>
      <c r="C6" s="4">
        <v>120</v>
      </c>
      <c r="D6" s="4">
        <v>180</v>
      </c>
    </row>
    <row r="7" spans="1:4">
      <c r="A7" s="4" t="s">
        <v>134</v>
      </c>
      <c r="B7" s="4" t="s">
        <v>135</v>
      </c>
      <c r="C7" s="4">
        <v>500</v>
      </c>
      <c r="D7" s="4">
        <v>310</v>
      </c>
    </row>
    <row r="8" spans="1:4">
      <c r="A8" s="4" t="s">
        <v>136</v>
      </c>
      <c r="B8" s="4" t="s">
        <v>133</v>
      </c>
      <c r="C8" s="4">
        <v>120</v>
      </c>
      <c r="D8" s="4">
        <v>110</v>
      </c>
    </row>
    <row r="9" spans="1:4">
      <c r="A9" s="4" t="s">
        <v>137</v>
      </c>
      <c r="B9" s="4" t="s">
        <v>131</v>
      </c>
      <c r="C9" s="4">
        <v>480</v>
      </c>
      <c r="D9" s="4">
        <v>310</v>
      </c>
    </row>
    <row r="10" spans="1:4">
      <c r="A10" s="4" t="s">
        <v>138</v>
      </c>
      <c r="B10" s="4" t="s">
        <v>133</v>
      </c>
      <c r="C10" s="4">
        <v>160</v>
      </c>
      <c r="D10" s="4">
        <v>172</v>
      </c>
    </row>
    <row r="11" spans="1:4">
      <c r="A11" s="4" t="s">
        <v>139</v>
      </c>
      <c r="B11" s="4" t="s">
        <v>133</v>
      </c>
      <c r="C11" s="4">
        <v>245</v>
      </c>
      <c r="D11" s="4">
        <v>112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I13"/>
  <sheetViews>
    <sheetView workbookViewId="0">
      <selection activeCell="K2" sqref="K2"/>
    </sheetView>
  </sheetViews>
  <sheetFormatPr defaultRowHeight="17.399999999999999"/>
  <cols>
    <col min="1" max="1" width="2.59765625" customWidth="1"/>
    <col min="2" max="2" width="8.69921875" customWidth="1"/>
    <col min="3" max="7" width="8.8984375" customWidth="1"/>
    <col min="8" max="9" width="10.09765625" customWidth="1"/>
  </cols>
  <sheetData>
    <row r="1" spans="1:9">
      <c r="A1" s="12"/>
      <c r="B1" s="12"/>
      <c r="C1" s="12"/>
      <c r="D1" s="12"/>
      <c r="E1" s="12"/>
      <c r="F1" s="12"/>
      <c r="G1" s="12"/>
      <c r="H1" s="12"/>
    </row>
    <row r="2" spans="1:9" ht="19.2">
      <c r="A2" s="12"/>
      <c r="B2" s="13" t="s">
        <v>140</v>
      </c>
      <c r="C2" s="14"/>
      <c r="D2" s="14"/>
      <c r="E2" s="14"/>
      <c r="F2" s="14"/>
      <c r="G2" s="14"/>
      <c r="H2" s="14"/>
    </row>
    <row r="3" spans="1:9">
      <c r="A3" s="12"/>
      <c r="B3" s="15" t="s">
        <v>141</v>
      </c>
      <c r="C3" s="16" t="s">
        <v>142</v>
      </c>
      <c r="D3" s="17" t="s">
        <v>143</v>
      </c>
      <c r="E3" s="17" t="s">
        <v>144</v>
      </c>
      <c r="F3" s="17" t="s">
        <v>145</v>
      </c>
      <c r="G3" s="17" t="s">
        <v>146</v>
      </c>
      <c r="H3" s="17" t="s">
        <v>147</v>
      </c>
      <c r="I3" s="17" t="s">
        <v>148</v>
      </c>
    </row>
    <row r="4" spans="1:9">
      <c r="A4" s="12"/>
      <c r="B4" s="15" t="s">
        <v>149</v>
      </c>
      <c r="C4" s="18" t="s">
        <v>150</v>
      </c>
      <c r="D4" s="19">
        <v>1</v>
      </c>
      <c r="E4" s="20">
        <f>100-(D4*2)</f>
        <v>98</v>
      </c>
      <c r="F4" s="19">
        <v>90</v>
      </c>
      <c r="G4" s="21">
        <v>88</v>
      </c>
      <c r="H4" s="22">
        <f t="shared" ref="H4:H11" si="0">SUM(E4:G4)/3</f>
        <v>92</v>
      </c>
      <c r="I4" s="4">
        <f t="shared" ref="I4:I11" si="1">_xlfn.RANK.EQ(H4,$H$4:$H$11)</f>
        <v>3</v>
      </c>
    </row>
    <row r="5" spans="1:9">
      <c r="A5" s="12"/>
      <c r="B5" s="15" t="s">
        <v>151</v>
      </c>
      <c r="C5" s="18" t="s">
        <v>152</v>
      </c>
      <c r="D5" s="19">
        <v>3</v>
      </c>
      <c r="E5" s="20">
        <v>68</v>
      </c>
      <c r="F5" s="19">
        <v>87</v>
      </c>
      <c r="G5" s="21">
        <v>65</v>
      </c>
      <c r="H5" s="22">
        <f t="shared" si="0"/>
        <v>73.333333333333329</v>
      </c>
      <c r="I5" s="4">
        <f t="shared" si="1"/>
        <v>7</v>
      </c>
    </row>
    <row r="6" spans="1:9">
      <c r="A6" s="12"/>
      <c r="B6" s="15" t="s">
        <v>153</v>
      </c>
      <c r="C6" s="18" t="s">
        <v>154</v>
      </c>
      <c r="D6" s="19">
        <v>2</v>
      </c>
      <c r="E6" s="20">
        <f>100-(D6*2)</f>
        <v>96</v>
      </c>
      <c r="F6" s="19">
        <v>87</v>
      </c>
      <c r="G6" s="21">
        <v>95</v>
      </c>
      <c r="H6" s="22">
        <f t="shared" si="0"/>
        <v>92.666666666666671</v>
      </c>
      <c r="I6" s="4">
        <f t="shared" si="1"/>
        <v>2</v>
      </c>
    </row>
    <row r="7" spans="1:9">
      <c r="A7" s="12"/>
      <c r="B7" s="15" t="s">
        <v>155</v>
      </c>
      <c r="C7" s="18" t="s">
        <v>152</v>
      </c>
      <c r="D7" s="19">
        <v>8</v>
      </c>
      <c r="E7" s="20">
        <f>100-(D7*2)</f>
        <v>84</v>
      </c>
      <c r="F7" s="19">
        <v>78</v>
      </c>
      <c r="G7" s="21">
        <v>80</v>
      </c>
      <c r="H7" s="22">
        <f t="shared" si="0"/>
        <v>80.666666666666671</v>
      </c>
      <c r="I7" s="4">
        <f t="shared" si="1"/>
        <v>5</v>
      </c>
    </row>
    <row r="8" spans="1:9">
      <c r="A8" s="12"/>
      <c r="B8" s="15" t="s">
        <v>156</v>
      </c>
      <c r="C8" s="18" t="s">
        <v>150</v>
      </c>
      <c r="D8" s="19">
        <v>5</v>
      </c>
      <c r="E8" s="20">
        <f>100-(D8*2)</f>
        <v>90</v>
      </c>
      <c r="F8" s="19">
        <v>46</v>
      </c>
      <c r="G8" s="21">
        <v>94</v>
      </c>
      <c r="H8" s="22">
        <f t="shared" si="0"/>
        <v>76.666666666666671</v>
      </c>
      <c r="I8" s="4">
        <f t="shared" si="1"/>
        <v>6</v>
      </c>
    </row>
    <row r="9" spans="1:9">
      <c r="A9" s="12"/>
      <c r="B9" s="15" t="s">
        <v>157</v>
      </c>
      <c r="C9" s="18" t="s">
        <v>154</v>
      </c>
      <c r="D9" s="19">
        <v>6</v>
      </c>
      <c r="E9" s="20">
        <f>100-(D9*2)</f>
        <v>88</v>
      </c>
      <c r="F9" s="19">
        <v>66</v>
      </c>
      <c r="G9" s="21">
        <v>90</v>
      </c>
      <c r="H9" s="22">
        <f t="shared" si="0"/>
        <v>81.333333333333329</v>
      </c>
      <c r="I9" s="4">
        <f t="shared" si="1"/>
        <v>4</v>
      </c>
    </row>
    <row r="10" spans="1:9">
      <c r="A10" s="12"/>
      <c r="B10" s="15" t="s">
        <v>158</v>
      </c>
      <c r="C10" s="18" t="s">
        <v>150</v>
      </c>
      <c r="D10" s="19">
        <v>4</v>
      </c>
      <c r="E10" s="20">
        <v>55</v>
      </c>
      <c r="F10" s="19">
        <v>45</v>
      </c>
      <c r="G10" s="21">
        <v>55</v>
      </c>
      <c r="H10" s="22">
        <f t="shared" si="0"/>
        <v>51.666666666666664</v>
      </c>
      <c r="I10" s="4">
        <f t="shared" si="1"/>
        <v>8</v>
      </c>
    </row>
    <row r="11" spans="1:9">
      <c r="A11" s="12"/>
      <c r="B11" s="15" t="s">
        <v>159</v>
      </c>
      <c r="C11" s="18" t="s">
        <v>152</v>
      </c>
      <c r="D11" s="19">
        <v>2</v>
      </c>
      <c r="E11" s="20">
        <f>100-(D11*2)</f>
        <v>96</v>
      </c>
      <c r="F11" s="19">
        <v>90</v>
      </c>
      <c r="G11" s="21">
        <v>95</v>
      </c>
      <c r="H11" s="22">
        <f t="shared" si="0"/>
        <v>93.666666666666671</v>
      </c>
      <c r="I11" s="4">
        <f t="shared" si="1"/>
        <v>1</v>
      </c>
    </row>
    <row r="13" spans="1:9">
      <c r="A13" s="12"/>
      <c r="B13" s="12"/>
      <c r="C13" s="12"/>
      <c r="D13" s="12"/>
      <c r="E13" s="12"/>
      <c r="F13" s="12"/>
      <c r="G13" s="12"/>
      <c r="H13" s="12"/>
    </row>
  </sheetData>
  <phoneticPr fontId="1" type="noConversion"/>
  <conditionalFormatting sqref="F4:F11 H4:H11">
    <cfRule type="cellIs" dxfId="0" priority="1" stopIfTrue="1" operator="lessThan">
      <formula>1</formula>
    </cfRule>
  </conditionalFormatting>
  <pageMargins left="0.7" right="0.7" top="0.75" bottom="0.75" header="0.3" footer="0.3"/>
  <ignoredErrors>
    <ignoredError sqref="H5 H10" formulaRange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G9"/>
  <sheetViews>
    <sheetView tabSelected="1" workbookViewId="0">
      <selection activeCell="K10" sqref="K10"/>
    </sheetView>
  </sheetViews>
  <sheetFormatPr defaultRowHeight="17.399999999999999"/>
  <sheetData>
    <row r="1" spans="1:7" ht="20.399999999999999">
      <c r="A1" s="23" t="s">
        <v>160</v>
      </c>
      <c r="F1" t="s">
        <v>188</v>
      </c>
    </row>
    <row r="3" spans="1:7">
      <c r="A3" s="2" t="s">
        <v>161</v>
      </c>
      <c r="B3" s="2" t="s">
        <v>1</v>
      </c>
      <c r="C3" s="2" t="s">
        <v>162</v>
      </c>
      <c r="D3" s="2" t="s">
        <v>163</v>
      </c>
      <c r="G3" t="s">
        <v>164</v>
      </c>
    </row>
    <row r="4" spans="1:7">
      <c r="A4" t="s">
        <v>165</v>
      </c>
      <c r="B4" t="s">
        <v>166</v>
      </c>
      <c r="C4">
        <v>100</v>
      </c>
      <c r="D4">
        <v>100</v>
      </c>
      <c r="G4" t="s">
        <v>165</v>
      </c>
    </row>
    <row r="5" spans="1:7">
      <c r="A5" t="s">
        <v>167</v>
      </c>
      <c r="B5" t="s">
        <v>168</v>
      </c>
      <c r="C5">
        <v>80</v>
      </c>
      <c r="D5">
        <v>90</v>
      </c>
      <c r="G5" t="s">
        <v>167</v>
      </c>
    </row>
    <row r="6" spans="1:7">
      <c r="A6" t="s">
        <v>169</v>
      </c>
      <c r="B6" t="s">
        <v>170</v>
      </c>
      <c r="C6">
        <v>88</v>
      </c>
      <c r="D6">
        <v>92</v>
      </c>
      <c r="G6" t="s">
        <v>169</v>
      </c>
    </row>
    <row r="7" spans="1:7">
      <c r="G7" t="s">
        <v>171</v>
      </c>
    </row>
    <row r="8" spans="1:7">
      <c r="G8" t="s">
        <v>172</v>
      </c>
    </row>
    <row r="9" spans="1:7">
      <c r="G9" t="s">
        <v>173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">
          <controlPr defaultSize="0" autoLine="0" r:id="rId4">
            <anchor moveWithCells="1">
              <from>
                <xdr:col>5</xdr:col>
                <xdr:colOff>121920</xdr:colOff>
                <xdr:row>2</xdr:row>
                <xdr:rowOff>0</xdr:rowOff>
              </from>
              <to>
                <xdr:col>5</xdr:col>
                <xdr:colOff>518160</xdr:colOff>
                <xdr:row>8</xdr:row>
                <xdr:rowOff>22860</xdr:rowOff>
              </to>
            </anchor>
          </controlPr>
        </control>
      </mc:Choice>
      <mc:Fallback>
        <control shapeId="2049" r:id="rId3" name="cmd성적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민석 김</cp:lastModifiedBy>
  <cp:lastPrinted>2025-02-09T07:16:22Z</cp:lastPrinted>
  <dcterms:created xsi:type="dcterms:W3CDTF">2023-05-12T01:27:33Z</dcterms:created>
  <dcterms:modified xsi:type="dcterms:W3CDTF">2025-02-09T08:49:11Z</dcterms:modified>
</cp:coreProperties>
</file>