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25236E64-9B37-4597-95DB-FBE2C6750023}" xr6:coauthVersionLast="47" xr6:coauthVersionMax="47" xr10:uidLastSave="{00000000-0000-0000-0000-000000000000}"/>
  <bookViews>
    <workbookView xWindow="-108" yWindow="-108" windowWidth="23256" windowHeight="12456" firstSheet="4" activeTab="9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'기본작업-1'!$B$2:$D$21</definedName>
    <definedName name="_xlnm.Criteria" localSheetId="0">'기본작업-1'!$F$2:$F$3</definedName>
    <definedName name="_xlnm.Extract" localSheetId="0">'기본작업-1'!$F$5:$H$5</definedName>
    <definedName name="_xlnm.Print_Area" localSheetId="1">'기본작업-2'!$A$1:$L$14</definedName>
  </definedNames>
  <calcPr calcId="191029"/>
  <pivotCaches>
    <pivotCache cacheId="2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4" l="1"/>
  <c r="C5" i="4" s="1"/>
  <c r="D3" i="4"/>
  <c r="E3" i="4"/>
  <c r="C4" i="4"/>
  <c r="D4" i="4"/>
  <c r="E4" i="4"/>
  <c r="D5" i="4"/>
  <c r="E5" i="4"/>
  <c r="C6" i="4"/>
  <c r="D6" i="4"/>
  <c r="E6" i="4"/>
  <c r="E8" i="4" s="1"/>
  <c r="C7" i="4"/>
  <c r="D7" i="4"/>
  <c r="E7" i="4"/>
  <c r="C8" i="4"/>
  <c r="D8" i="4"/>
  <c r="C9" i="4"/>
  <c r="D9" i="4"/>
  <c r="E9" i="4"/>
  <c r="C10" i="4"/>
  <c r="D10" i="4"/>
  <c r="E10" i="4"/>
  <c r="C11" i="4"/>
  <c r="D11" i="4"/>
  <c r="E11" i="4"/>
  <c r="C12" i="4"/>
  <c r="C14" i="4" s="1"/>
  <c r="D12" i="4"/>
  <c r="D14" i="4" s="1"/>
  <c r="E12" i="4"/>
  <c r="E14" i="4" s="1"/>
  <c r="C13" i="4"/>
  <c r="D13" i="4"/>
  <c r="E13" i="4"/>
  <c r="C15" i="4"/>
  <c r="D15" i="4"/>
  <c r="E15" i="4"/>
  <c r="C16" i="4"/>
  <c r="D16" i="4"/>
  <c r="E16" i="4"/>
  <c r="E17" i="4" s="1"/>
  <c r="C17" i="4"/>
  <c r="D17" i="4"/>
  <c r="C18" i="4"/>
  <c r="C20" i="4" s="1"/>
  <c r="D18" i="4"/>
  <c r="D20" i="4" s="1"/>
  <c r="E18" i="4"/>
  <c r="E20" i="4" s="1"/>
  <c r="C19" i="4"/>
  <c r="D19" i="4"/>
  <c r="E19" i="4"/>
  <c r="B33" i="2" a="1"/>
  <c r="B33" i="2"/>
  <c r="B34" i="2" a="1"/>
  <c r="B34" i="2"/>
  <c r="B35" i="2" a="1"/>
  <c r="B35" i="2" s="1"/>
  <c r="B32" i="2" a="1"/>
  <c r="B32" i="2" s="1"/>
  <c r="F4" i="2"/>
  <c r="G4" i="2" s="1"/>
  <c r="F5" i="2"/>
  <c r="G5" i="2" s="1"/>
  <c r="F6" i="2"/>
  <c r="G6" i="2" s="1"/>
  <c r="F7" i="2"/>
  <c r="G7" i="2" s="1"/>
  <c r="F8" i="2"/>
  <c r="G8" i="2" s="1"/>
  <c r="F9" i="2"/>
  <c r="G9" i="2" s="1"/>
  <c r="F10" i="2"/>
  <c r="G10" i="2" s="1"/>
  <c r="F3" i="2"/>
  <c r="G3" i="2" s="1"/>
  <c r="F3" i="1"/>
  <c r="E3" i="8"/>
  <c r="E4" i="8"/>
  <c r="E5" i="8"/>
  <c r="E6" i="8"/>
  <c r="E7" i="8"/>
  <c r="E8" i="8"/>
  <c r="E9" i="8"/>
  <c r="E10" i="8"/>
  <c r="E11" i="8"/>
  <c r="E12" i="8"/>
  <c r="G22" i="2" a="1"/>
  <c r="G28" i="2" a="1"/>
  <c r="G29" i="2" a="1"/>
  <c r="G23" i="2" a="1"/>
  <c r="G26" i="2" a="1"/>
  <c r="G24" i="2" a="1"/>
  <c r="G27" i="2" a="1"/>
  <c r="G25" i="2" a="1"/>
  <c r="G21" i="2" a="1"/>
  <c r="H10" i="2" l="1" a="1"/>
  <c r="H10" i="2" s="1"/>
  <c r="H7" i="2" a="1"/>
  <c r="H7" i="2" s="1"/>
  <c r="H9" i="2" a="1"/>
  <c r="H9" i="2" s="1"/>
  <c r="H6" i="2" a="1"/>
  <c r="H6" i="2" s="1"/>
  <c r="H5" i="2" a="1"/>
  <c r="H5" i="2" s="1"/>
  <c r="H8" i="2" a="1"/>
  <c r="H8" i="2" s="1"/>
  <c r="H4" i="2" a="1"/>
  <c r="H4" i="2" s="1"/>
  <c r="H3" i="2" a="1"/>
  <c r="H3" i="2" s="1"/>
  <c r="G25" i="2"/>
  <c r="G27" i="2"/>
  <c r="G24" i="2"/>
  <c r="G26" i="2"/>
  <c r="G23" i="2"/>
  <c r="G29" i="2"/>
  <c r="G28" i="2"/>
  <c r="G22" i="2"/>
  <c r="G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5B71788-8CDB-4CFD-82ED-AFDD56878215}" name="MS Access Database_Query" type="1" refreshedVersion="8" background="1">
    <dbPr connection="DSN=MS Access Database;DBQ=C:\Users\PC\Desktop\2026기본서_컴활1급실기\01 엑셀\04 실전모의고사\기말고사.accdb;DefaultDir=C:\Users\PC\Desktop\2026기본서_컴활1급실기\01 엑셀\04 실전모의고사;DriverId=25;FIL=MS Access;MaxBufferSize=2048;PageTimeout=5;" command="SELECT 성적.학번, 성적.학과, 성적.종합_x000d__x000a_FROM 성적 성적_x000d__x000a_WHERE (성적.학과='전산') OR (성적.학과='경영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<sst xmlns="http://schemas.openxmlformats.org/spreadsheetml/2006/main" count="276" uniqueCount="147">
  <si>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</si>
  <si>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</si>
  <si>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</si>
  <si>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</si>
  <si>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</si>
  <si>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</si>
  <si>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</si>
  <si>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</si>
  <si>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</si>
  <si>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</si>
  <si>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</si>
  <si>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</si>
  <si>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</si>
  <si>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</si>
  <si>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</si>
  <si>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</si>
  <si>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</si>
  <si>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</si>
  <si>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</si>
  <si>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</si>
  <si>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</si>
  <si>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</si>
  <si>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</si>
  <si>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</si>
  <si>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</si>
  <si>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</si>
  <si>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</si>
  <si>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</si>
  <si>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[표1]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</si>
  <si>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</si>
  <si>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</si>
  <si>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</si>
  <si>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</si>
  <si>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</si>
  <si>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</si>
  <si>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</si>
  <si>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</si>
  <si>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</si>
  <si>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</si>
  <si>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</si>
  <si>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</si>
  <si>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</si>
  <si>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</si>
  <si>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</si>
  <si>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</si>
  <si>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</si>
  <si>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</si>
  <si>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</si>
  <si>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</si>
  <si>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</si>
  <si>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</si>
  <si>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</si>
  <si>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</si>
  <si>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</si>
  <si>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</si>
  <si>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</si>
  <si>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</si>
  <si>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</si>
  <si>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</si>
  <si>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</si>
  <si>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</si>
  <si>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</si>
  <si>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</si>
  <si>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</si>
  <si>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</si>
  <si>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</si>
  <si>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</si>
  <si>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</si>
  <si>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</si>
  <si>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</si>
  <si>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</si>
  <si>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</si>
  <si>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</si>
  <si>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</si>
  <si>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</si>
  <si>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</si>
  <si>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</si>
  <si>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</si>
  <si>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</si>
  <si>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</si>
  <si>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</si>
  <si>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</si>
  <si>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</si>
  <si>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</si>
  <si>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</si>
  <si>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상반기/하반기 가전제품 판매현황</t>
    <phoneticPr fontId="1" type="noConversion"/>
  </si>
  <si>
    <t>판매원별 판매 현황</t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</si>
  <si>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</si>
  <si>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</si>
  <si>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</si>
  <si>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</si>
  <si>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</si>
  <si>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</si>
  <si>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</si>
  <si>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</si>
  <si>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</si>
  <si>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</si>
  <si>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</si>
  <si>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</si>
  <si>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</si>
  <si>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</si>
  <si>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</si>
  <si>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</si>
  <si>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</si>
  <si>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</si>
  <si>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</si>
  <si>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</si>
  <si>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</si>
  <si>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</si>
  <si>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</si>
  <si>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</si>
  <si>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</si>
  <si>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</si>
  <si>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</si>
  <si>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</si>
  <si>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</si>
  <si>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</si>
  <si>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</si>
  <si>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</si>
  <si>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</si>
  <si>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</si>
  <si>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</si>
  <si>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</si>
  <si>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</si>
  <si>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</si>
  <si>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</si>
  <si>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</si>
  <si>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</si>
  <si>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</si>
  <si>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</si>
  <si>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</si>
  <si>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조건</t>
    <phoneticPr fontId="1" type="noConversion"/>
  </si>
  <si>
    <t>합계 : 종합</t>
  </si>
  <si>
    <t>총합계</t>
  </si>
  <si>
    <t>경영</t>
  </si>
  <si>
    <t>전산</t>
  </si>
  <si>
    <t>학번</t>
  </si>
  <si>
    <t>221001-231000</t>
  </si>
  <si>
    <t>231001-241000</t>
  </si>
  <si>
    <t>MK21</t>
  </si>
  <si>
    <t>MK20</t>
  </si>
  <si>
    <t>KM54</t>
  </si>
  <si>
    <t>CK53</t>
  </si>
  <si>
    <t>CK23</t>
  </si>
  <si>
    <t>KM95</t>
  </si>
  <si>
    <t>1급b형</t>
  </si>
  <si>
    <t>필수입력요망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</si>
</sst>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79" formatCode="0.0%"/>
    <numFmt numFmtId="181" formatCode="[Red]&quot;▲ &quot;#,###;[Blue]&quot;▼ &quot;#,###;0;&quot;매진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1"/>
      <color rgb="FFFA000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41" fontId="0" fillId="0" borderId="8" xfId="1" applyFont="1" applyBorder="1" applyProtection="1">
      <alignment vertical="center"/>
      <protection locked="0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1" fontId="0" fillId="0" borderId="8" xfId="1" applyNumberFormat="1" applyFont="1" applyBorder="1" applyAlignment="1">
      <alignment horizontal="right" vertical="center"/>
    </xf>
    <xf numFmtId="0" fontId="9" fillId="0" borderId="0" xfId="0" applyFon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CF3B5FDD-78B8-4DFD-B3E5-2E767F00BC1C}"/>
  </cellStyles>
  <dxfs count="2"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38752"/>
        <c:axId val="1924741152"/>
      </c:lineChart>
      <c:catAx>
        <c:axId val="192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41152"/>
        <c:crosses val="autoZero"/>
        <c:auto val="1"/>
        <c:lblAlgn val="ctr"/>
        <c:lblOffset val="100"/>
        <c:noMultiLvlLbl val="0"/>
      </c:catAx>
      <c:valAx>
        <c:axId val="192474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3875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'기타작업-1'!$B$1:$E$1</c:f>
          <c:strCache>
            <c:ptCount val="4"/>
            <c:pt idx="0">
              <c:v>판매원별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294608"/>
        <c:axId val="171292688"/>
      </c:areaChart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80000"/>
          </c:pictureOptions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5933424"/>
        <c:axId val="1985941104"/>
      </c:barChart>
      <c:catAx>
        <c:axId val="198593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41104"/>
        <c:crosses val="autoZero"/>
        <c:auto val="1"/>
        <c:lblAlgn val="ctr"/>
        <c:lblOffset val="100"/>
        <c:noMultiLvlLbl val="0"/>
      </c:catAx>
      <c:valAx>
        <c:axId val="19859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33424"/>
        <c:crosses val="autoZero"/>
        <c:crossBetween val="midCat"/>
        <c:majorUnit val="400000"/>
      </c:valAx>
      <c:valAx>
        <c:axId val="17129268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294608"/>
        <c:crosses val="max"/>
        <c:crossBetween val="between"/>
      </c:valAx>
      <c:catAx>
        <c:axId val="171294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1292688"/>
        <c:auto val="1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101600</xdr:rowOff>
    </xdr:from>
    <xdr:to>
      <xdr:col>12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</xdr:colOff>
      <xdr:row>2</xdr:row>
      <xdr:rowOff>0</xdr:rowOff>
    </xdr:from>
    <xdr:to>
      <xdr:col>8</xdr:col>
      <xdr:colOff>7620</xdr:colOff>
      <xdr:row>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71787F3A-2FC3-E783-C9BE-D88D2E64CC2D}"/>
            </a:ext>
          </a:extLst>
        </xdr:cNvPr>
        <xdr:cNvSpPr/>
      </xdr:nvSpPr>
      <xdr:spPr>
        <a:xfrm>
          <a:off x="3764280" y="441960"/>
          <a:ext cx="10287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5</xdr:row>
      <xdr:rowOff>7620</xdr:rowOff>
    </xdr:from>
    <xdr:to>
      <xdr:col>7</xdr:col>
      <xdr:colOff>1013460</xdr:colOff>
      <xdr:row>6</xdr:row>
      <xdr:rowOff>205740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F997E3E5-57DA-1516-2FBD-B0DE7A5C50A7}"/>
            </a:ext>
          </a:extLst>
        </xdr:cNvPr>
        <xdr:cNvSpPr/>
      </xdr:nvSpPr>
      <xdr:spPr>
        <a:xfrm>
          <a:off x="3756660" y="1112520"/>
          <a:ext cx="101346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632460</xdr:colOff>
          <xdr:row>1</xdr:row>
          <xdr:rowOff>83820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5982.711291898151" backgroundQuery="1" createdVersion="8" refreshedVersion="8" minRefreshableVersion="3" recordCount="26" xr:uid="{9ADE92B5-3ADD-4604-BCE4-E84DC6DF1F75}">
  <cacheSource type="external" connectionId="1"/>
  <cacheFields count="3">
    <cacheField name="학번" numFmtId="0" sqlType="4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base="0">
        <rangePr startNum="221001" endNum="231036" groupInterval="10000"/>
        <groupItems count="4">
          <s v="&lt;221001"/>
          <s v="221001-231000"/>
          <s v="231001-241000"/>
          <s v="&gt;241001"/>
        </groupItems>
      </fieldGroup>
    </cacheField>
    <cacheField name="학과" numFmtId="0" sqlType="-9">
      <sharedItems count="2">
        <s v="경영"/>
        <s v="전산"/>
      </sharedItems>
    </cacheField>
    <cacheField name="종합" numFmtId="0" sqlType="4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</r>
  <r>
    <x v="1"/>
    <x v="0"/>
    <x v="0"/>
  </r>
  <r>
    <x v="2"/>
    <x v="1"/>
    <x v="1"/>
  </r>
  <r>
    <x v="3"/>
    <x v="1"/>
    <x v="2"/>
  </r>
  <r>
    <x v="4"/>
    <x v="0"/>
    <x v="3"/>
  </r>
  <r>
    <x v="5"/>
    <x v="0"/>
    <x v="3"/>
  </r>
  <r>
    <x v="6"/>
    <x v="1"/>
    <x v="4"/>
  </r>
  <r>
    <x v="7"/>
    <x v="0"/>
    <x v="5"/>
  </r>
  <r>
    <x v="8"/>
    <x v="1"/>
    <x v="6"/>
  </r>
  <r>
    <x v="9"/>
    <x v="0"/>
    <x v="7"/>
  </r>
  <r>
    <x v="10"/>
    <x v="0"/>
    <x v="8"/>
  </r>
  <r>
    <x v="11"/>
    <x v="1"/>
    <x v="9"/>
  </r>
  <r>
    <x v="12"/>
    <x v="0"/>
    <x v="10"/>
  </r>
  <r>
    <x v="13"/>
    <x v="1"/>
    <x v="11"/>
  </r>
  <r>
    <x v="14"/>
    <x v="0"/>
    <x v="11"/>
  </r>
  <r>
    <x v="15"/>
    <x v="1"/>
    <x v="12"/>
  </r>
  <r>
    <x v="16"/>
    <x v="0"/>
    <x v="13"/>
  </r>
  <r>
    <x v="17"/>
    <x v="1"/>
    <x v="0"/>
  </r>
  <r>
    <x v="18"/>
    <x v="0"/>
    <x v="14"/>
  </r>
  <r>
    <x v="19"/>
    <x v="1"/>
    <x v="15"/>
  </r>
  <r>
    <x v="20"/>
    <x v="1"/>
    <x v="16"/>
  </r>
  <r>
    <x v="21"/>
    <x v="1"/>
    <x v="17"/>
  </r>
  <r>
    <x v="22"/>
    <x v="1"/>
    <x v="18"/>
  </r>
  <r>
    <x v="23"/>
    <x v="0"/>
    <x v="9"/>
  </r>
  <r>
    <x v="24"/>
    <x v="1"/>
    <x v="19"/>
  </r>
  <r>
    <x v="25"/>
    <x v="1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EDF241-AD75-4542-B407-30448F19CAF6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6" firstHeaderRow="1" firstDataRow="2" firstDataCol="1"/>
  <pivotFields count="3">
    <pivotField axis="axisRow" compact="0" showAll="0">
      <items count="5">
        <item x="0"/>
        <item x="1"/>
        <item x="2"/>
        <item x="3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</pivotFields>
  <rowFields count="1">
    <field x="0"/>
  </rowFields>
  <rowItems count="3">
    <i>
      <x v="1"/>
    </i>
    <i>
      <x v="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합계 : 종합" fld="2" showDataAs="percentOfRow" baseField="0" baseItem="0" numFmtId="17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H21"/>
  <sheetViews>
    <sheetView zoomScaleNormal="100" workbookViewId="0">
      <selection activeCell="J17" sqref="J17"/>
    </sheetView>
  </sheetViews>
  <sheetFormatPr defaultRowHeight="17.399999999999999"/>
  <cols>
    <col min="1" max="1" width="5.59765625" customWidth="1"/>
    <col min="2" max="2" width="10.8984375" customWidth="1"/>
    <col min="3" max="3" width="13.69921875" bestFit="1" customWidth="1"/>
    <col min="4" max="4" width="12.8984375" customWidth="1"/>
  </cols>
  <sheetData>
    <row r="1" spans="2:8" ht="18" thickBot="1"/>
    <row r="2" spans="2:8" ht="18" thickBot="1">
      <c r="B2" s="1" t="s">
        <v>0</v>
      </c>
      <c r="C2" s="2" t="s">
        <v>1</v>
      </c>
      <c r="D2" s="3" t="s">
        <v>2</v>
      </c>
      <c r="F2" s="32" t="s">
        <v>131</v>
      </c>
    </row>
    <row r="3" spans="2:8" ht="18" thickTop="1">
      <c r="B3" s="4" t="s">
        <v>3</v>
      </c>
      <c r="C3" s="5" t="s">
        <v>4</v>
      </c>
      <c r="D3" s="6">
        <v>52700</v>
      </c>
      <c r="F3" t="b">
        <f>AND(C3="코오롱",MEDIAN($D$3:$D$21)&gt;D3)</f>
        <v>0</v>
      </c>
    </row>
    <row r="4" spans="2:8" ht="18" thickBot="1">
      <c r="B4" s="7" t="s">
        <v>3</v>
      </c>
      <c r="C4" s="8" t="s">
        <v>4</v>
      </c>
      <c r="D4" s="9">
        <v>12450</v>
      </c>
    </row>
    <row r="5" spans="2:8" ht="18" thickBot="1">
      <c r="B5" s="7" t="s">
        <v>5</v>
      </c>
      <c r="C5" s="8" t="s">
        <v>6</v>
      </c>
      <c r="D5" s="9">
        <v>22000</v>
      </c>
      <c r="F5" s="1" t="s">
        <v>0</v>
      </c>
      <c r="G5" s="2" t="s">
        <v>1</v>
      </c>
      <c r="H5" s="3" t="s">
        <v>2</v>
      </c>
    </row>
    <row r="6" spans="2:8" ht="18" thickTop="1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22000</v>
      </c>
    </row>
    <row r="7" spans="2:8">
      <c r="B7" s="7" t="s">
        <v>126</v>
      </c>
      <c r="C7" s="8" t="s">
        <v>127</v>
      </c>
      <c r="D7" s="9">
        <v>14200</v>
      </c>
      <c r="F7" s="7" t="s">
        <v>5</v>
      </c>
      <c r="G7" s="8" t="s">
        <v>6</v>
      </c>
      <c r="H7" s="9">
        <v>6600</v>
      </c>
    </row>
    <row r="8" spans="2:8">
      <c r="B8" s="7" t="s">
        <v>5</v>
      </c>
      <c r="C8" s="8" t="s">
        <v>6</v>
      </c>
      <c r="D8" s="9">
        <v>6600</v>
      </c>
      <c r="F8" s="7" t="s">
        <v>5</v>
      </c>
      <c r="G8" s="8" t="s">
        <v>6</v>
      </c>
      <c r="H8" s="9">
        <v>30050</v>
      </c>
    </row>
    <row r="9" spans="2:8" ht="18" thickBot="1">
      <c r="B9" s="7" t="s">
        <v>7</v>
      </c>
      <c r="C9" s="8" t="s">
        <v>127</v>
      </c>
      <c r="D9" s="9">
        <v>86700</v>
      </c>
      <c r="F9" s="10" t="s">
        <v>5</v>
      </c>
      <c r="G9" s="11" t="s">
        <v>6</v>
      </c>
      <c r="H9" s="12">
        <v>17950</v>
      </c>
    </row>
    <row r="10" spans="2:8">
      <c r="B10" s="7" t="s">
        <v>3</v>
      </c>
      <c r="C10" s="8" t="s">
        <v>4</v>
      </c>
      <c r="D10" s="9">
        <v>310000</v>
      </c>
    </row>
    <row r="11" spans="2:8">
      <c r="B11" s="7" t="s">
        <v>5</v>
      </c>
      <c r="C11" s="8" t="s">
        <v>6</v>
      </c>
      <c r="D11" s="9">
        <v>388500</v>
      </c>
    </row>
    <row r="12" spans="2:8">
      <c r="B12" s="7" t="s">
        <v>130</v>
      </c>
      <c r="C12" s="8" t="s">
        <v>128</v>
      </c>
      <c r="D12" s="9">
        <v>46950</v>
      </c>
    </row>
    <row r="13" spans="2:8">
      <c r="B13" s="7" t="s">
        <v>5</v>
      </c>
      <c r="C13" s="8" t="s">
        <v>6</v>
      </c>
      <c r="D13" s="9">
        <v>30050</v>
      </c>
    </row>
    <row r="14" spans="2:8">
      <c r="B14" s="7" t="s">
        <v>7</v>
      </c>
      <c r="C14" s="8" t="s">
        <v>8</v>
      </c>
      <c r="D14" s="9">
        <v>5430</v>
      </c>
    </row>
    <row r="15" spans="2:8">
      <c r="B15" s="7" t="s">
        <v>5</v>
      </c>
      <c r="C15" s="8" t="s">
        <v>6</v>
      </c>
      <c r="D15" s="9">
        <v>68200</v>
      </c>
    </row>
    <row r="16" spans="2:8">
      <c r="B16" s="7" t="s">
        <v>7</v>
      </c>
      <c r="C16" s="8" t="s">
        <v>8</v>
      </c>
      <c r="D16" s="9">
        <v>33250</v>
      </c>
    </row>
    <row r="17" spans="2:4">
      <c r="B17" s="7" t="s">
        <v>3</v>
      </c>
      <c r="C17" s="8" t="s">
        <v>4</v>
      </c>
      <c r="D17" s="9">
        <v>305500</v>
      </c>
    </row>
    <row r="18" spans="2:4">
      <c r="B18" s="7" t="s">
        <v>5</v>
      </c>
      <c r="C18" s="8" t="s">
        <v>6</v>
      </c>
      <c r="D18" s="9">
        <v>51400</v>
      </c>
    </row>
    <row r="19" spans="2:4">
      <c r="B19" s="7" t="s">
        <v>3</v>
      </c>
      <c r="C19" s="8" t="s">
        <v>4</v>
      </c>
      <c r="D19" s="9">
        <v>17100</v>
      </c>
    </row>
    <row r="20" spans="2:4">
      <c r="B20" s="7" t="s">
        <v>130</v>
      </c>
      <c r="C20" s="8" t="s">
        <v>129</v>
      </c>
      <c r="D20" s="9">
        <v>45000</v>
      </c>
    </row>
    <row r="21" spans="2:4" ht="18" thickBot="1">
      <c r="B21" s="10" t="s">
        <v>5</v>
      </c>
      <c r="C21" s="11" t="s">
        <v>6</v>
      </c>
      <c r="D21" s="12">
        <v>17950</v>
      </c>
    </row>
  </sheetData>
  <phoneticPr fontId="1" type="noConversion"/>
  <conditionalFormatting sqref="B3:D21">
    <cfRule type="expression" dxfId="1" priority="1">
      <formula>AND(IFERROR(SEARCH(4,$B3),FALSE),RIGHT($C3,3)="연구소")</formula>
    </cfRule>
    <cfRule type="expression" dxfId="0" priority="2">
      <formula>AND(IFERROR(SEARCH($B3,4),FALSE),RIGHT($C3,3)="연구소")</formula>
    </cfRule>
  </conditionalFormatting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tabSelected="1" workbookViewId="0">
      <selection activeCell="E10" sqref="E10"/>
    </sheetView>
  </sheetViews>
  <sheetFormatPr defaultRowHeight="17.399999999999999"/>
  <cols>
    <col min="7" max="7" width="12" customWidth="1"/>
    <col min="8" max="8" width="11.3984375" customWidth="1"/>
  </cols>
  <sheetData>
    <row r="1" spans="1:9" ht="21">
      <c r="A1" s="21" t="s">
        <v>113</v>
      </c>
      <c r="D1" s="38" t="s">
        <v>146</v>
      </c>
    </row>
    <row r="3" spans="1:9">
      <c r="G3" t="s">
        <v>114</v>
      </c>
    </row>
    <row r="4" spans="1:9">
      <c r="A4" s="22" t="s">
        <v>11</v>
      </c>
      <c r="B4" s="22" t="s">
        <v>115</v>
      </c>
      <c r="C4" s="22" t="s">
        <v>116</v>
      </c>
      <c r="D4" s="22" t="s">
        <v>117</v>
      </c>
      <c r="E4" s="22" t="s">
        <v>72</v>
      </c>
      <c r="G4" s="22" t="s">
        <v>11</v>
      </c>
      <c r="H4" s="22" t="s">
        <v>116</v>
      </c>
      <c r="I4" s="22" t="s">
        <v>117</v>
      </c>
    </row>
    <row r="5" spans="1:9">
      <c r="A5" s="23" t="s">
        <v>118</v>
      </c>
      <c r="B5" s="24">
        <v>1</v>
      </c>
      <c r="C5" s="23">
        <v>850000</v>
      </c>
      <c r="D5" s="23" t="s">
        <v>119</v>
      </c>
      <c r="E5" s="23">
        <v>850000</v>
      </c>
      <c r="G5" t="s">
        <v>118</v>
      </c>
      <c r="H5" s="25">
        <v>850000</v>
      </c>
      <c r="I5" t="s">
        <v>119</v>
      </c>
    </row>
    <row r="6" spans="1:9">
      <c r="G6" t="s">
        <v>120</v>
      </c>
      <c r="H6" s="25">
        <v>350000</v>
      </c>
      <c r="I6" t="s">
        <v>121</v>
      </c>
    </row>
    <row r="7" spans="1:9">
      <c r="G7" t="s">
        <v>73</v>
      </c>
      <c r="H7" s="25">
        <v>700000</v>
      </c>
      <c r="I7" t="s">
        <v>122</v>
      </c>
    </row>
    <row r="8" spans="1:9">
      <c r="G8" t="s">
        <v>123</v>
      </c>
      <c r="H8" s="25">
        <v>550000</v>
      </c>
      <c r="I8" t="s">
        <v>124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640080</xdr:colOff>
                <xdr:row>1</xdr:row>
                <xdr:rowOff>76200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76FD-08FF-4F7C-9B66-EDAC7D130807}">
  <sheetPr codeName="Sheet3"/>
  <dimension ref="A1:E12"/>
  <sheetViews>
    <sheetView view="pageBreakPreview" zoomScale="60" zoomScaleNormal="100" workbookViewId="0">
      <selection sqref="A1:L14"/>
    </sheetView>
  </sheetViews>
  <sheetFormatPr defaultRowHeight="17.399999999999999"/>
  <sheetData>
    <row r="1" spans="1:5" ht="24">
      <c r="A1" s="26" t="s">
        <v>9</v>
      </c>
      <c r="B1" s="26"/>
      <c r="C1" s="26"/>
      <c r="D1" s="26"/>
      <c r="E1" s="26"/>
    </row>
    <row r="2" spans="1:5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>
      <c r="A3" s="33" t="s">
        <v>15</v>
      </c>
      <c r="B3" s="33" t="s">
        <v>16</v>
      </c>
      <c r="C3" s="34">
        <v>2800</v>
      </c>
      <c r="D3" s="34">
        <v>62</v>
      </c>
      <c r="E3" s="13">
        <f t="shared" ref="E3:E11" si="0">C3*D3</f>
        <v>173600</v>
      </c>
    </row>
    <row r="4" spans="1:5">
      <c r="A4" s="33" t="s">
        <v>17</v>
      </c>
      <c r="B4" s="33" t="s">
        <v>18</v>
      </c>
      <c r="C4" s="34">
        <v>15600</v>
      </c>
      <c r="D4" s="34">
        <v>28</v>
      </c>
      <c r="E4" s="13">
        <f t="shared" si="0"/>
        <v>436800</v>
      </c>
    </row>
    <row r="5" spans="1:5">
      <c r="A5" s="33" t="s">
        <v>19</v>
      </c>
      <c r="B5" s="33" t="s">
        <v>20</v>
      </c>
      <c r="C5" s="34">
        <v>4500</v>
      </c>
      <c r="D5" s="34">
        <v>57</v>
      </c>
      <c r="E5" s="13">
        <f t="shared" si="0"/>
        <v>256500</v>
      </c>
    </row>
    <row r="6" spans="1:5">
      <c r="A6" s="33" t="s">
        <v>17</v>
      </c>
      <c r="B6" s="33" t="s">
        <v>21</v>
      </c>
      <c r="C6" s="34">
        <v>5600</v>
      </c>
      <c r="D6" s="34">
        <v>65</v>
      </c>
      <c r="E6" s="13">
        <f t="shared" si="0"/>
        <v>364000</v>
      </c>
    </row>
    <row r="7" spans="1:5">
      <c r="A7" s="33" t="s">
        <v>15</v>
      </c>
      <c r="B7" s="33" t="s">
        <v>22</v>
      </c>
      <c r="C7" s="34">
        <v>6500</v>
      </c>
      <c r="D7" s="34">
        <v>48</v>
      </c>
      <c r="E7" s="13">
        <f t="shared" si="0"/>
        <v>312000</v>
      </c>
    </row>
    <row r="8" spans="1:5">
      <c r="A8" s="33" t="s">
        <v>19</v>
      </c>
      <c r="B8" s="33" t="s">
        <v>23</v>
      </c>
      <c r="C8" s="34">
        <v>12500</v>
      </c>
      <c r="D8" s="34">
        <v>65</v>
      </c>
      <c r="E8" s="13">
        <f t="shared" si="0"/>
        <v>812500</v>
      </c>
    </row>
    <row r="9" spans="1:5">
      <c r="A9" s="33" t="s">
        <v>17</v>
      </c>
      <c r="B9" s="33" t="s">
        <v>24</v>
      </c>
      <c r="C9" s="34">
        <v>8300</v>
      </c>
      <c r="D9" s="34">
        <v>27</v>
      </c>
      <c r="E9" s="13">
        <f t="shared" si="0"/>
        <v>224100</v>
      </c>
    </row>
    <row r="10" spans="1:5">
      <c r="A10" s="33" t="s">
        <v>19</v>
      </c>
      <c r="B10" s="33" t="s">
        <v>25</v>
      </c>
      <c r="C10" s="34">
        <v>7200</v>
      </c>
      <c r="D10" s="34">
        <v>65</v>
      </c>
      <c r="E10" s="13">
        <f t="shared" si="0"/>
        <v>468000</v>
      </c>
    </row>
    <row r="11" spans="1:5">
      <c r="A11" s="33" t="s">
        <v>15</v>
      </c>
      <c r="B11" s="33" t="s">
        <v>26</v>
      </c>
      <c r="C11" s="34">
        <v>6300</v>
      </c>
      <c r="D11" s="34">
        <v>45</v>
      </c>
      <c r="E11" s="13">
        <f t="shared" si="0"/>
        <v>283500</v>
      </c>
    </row>
    <row r="12" spans="1:5">
      <c r="A12" s="27" t="s">
        <v>27</v>
      </c>
      <c r="B12" s="28"/>
      <c r="C12" s="28"/>
      <c r="D12" s="29"/>
      <c r="E12" s="13">
        <f>ROUNDUP(SUMIF(A3:A11,"미술",E3:E11),-3)</f>
        <v>770000</v>
      </c>
    </row>
  </sheetData>
  <sheetProtection sheet="1" objects="1" scenarios="1" formatCells="0"/>
  <mergeCells count="2">
    <mergeCell ref="A1:E1"/>
    <mergeCell ref="A12:D12"/>
  </mergeCells>
  <phoneticPr fontId="1" type="noConversion"/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H35"/>
  <sheetViews>
    <sheetView topLeftCell="A16" workbookViewId="0">
      <selection activeCell="B32" sqref="B32:B35"/>
    </sheetView>
  </sheetViews>
  <sheetFormatPr defaultRowHeight="17.399999999999999"/>
  <cols>
    <col min="1" max="1" width="11" bestFit="1" customWidth="1"/>
    <col min="2" max="2" width="11.3984375" customWidth="1"/>
    <col min="3" max="3" width="13.69921875" bestFit="1" customWidth="1"/>
    <col min="4" max="4" width="13" bestFit="1" customWidth="1"/>
    <col min="5" max="5" width="13.69921875" bestFit="1" customWidth="1"/>
    <col min="6" max="6" width="13" bestFit="1" customWidth="1"/>
    <col min="7" max="7" width="10.5" customWidth="1"/>
    <col min="8" max="8" width="13.09765625" customWidth="1"/>
  </cols>
  <sheetData>
    <row r="1" spans="1:8">
      <c r="A1" t="s">
        <v>28</v>
      </c>
      <c r="B1" t="s">
        <v>29</v>
      </c>
    </row>
    <row r="2" spans="1:8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14" t="s">
        <v>35</v>
      </c>
      <c r="G2" s="14" t="s">
        <v>36</v>
      </c>
      <c r="H2" s="14" t="s">
        <v>125</v>
      </c>
    </row>
    <row r="3" spans="1:8">
      <c r="A3" s="8" t="s">
        <v>37</v>
      </c>
      <c r="B3" s="8" t="s">
        <v>38</v>
      </c>
      <c r="C3" s="15">
        <v>85</v>
      </c>
      <c r="D3" s="15">
        <v>85</v>
      </c>
      <c r="E3" s="15">
        <v>94</v>
      </c>
      <c r="F3" s="15">
        <f ca="1">SUMPRODUCT(OFFSET($A$13,MATCH(B3,$A$14:$A$16,0),1,1,3),C3:E3)</f>
        <v>96.2</v>
      </c>
      <c r="G3" s="8" t="str">
        <f ca="1">LOOKUP(F3,$F$14:$F$18,$G$14:$G$18)</f>
        <v>A</v>
      </c>
      <c r="H3" s="15" t="str">
        <f t="array" aca="1" ref="H3" ca="1">B3&amp;"-"&amp;SUM(IF((F3&lt;=$F$3:$F$10)*($B$3:$B$10=B3),1))</f>
        <v>기계공학과-1</v>
      </c>
    </row>
    <row r="4" spans="1:8">
      <c r="A4" s="8" t="s">
        <v>39</v>
      </c>
      <c r="B4" s="8" t="s">
        <v>40</v>
      </c>
      <c r="C4" s="15">
        <v>95</v>
      </c>
      <c r="D4" s="15">
        <v>74</v>
      </c>
      <c r="E4" s="15">
        <v>78</v>
      </c>
      <c r="F4" s="15">
        <f t="shared" ref="F4:F10" ca="1" si="0">SUMPRODUCT(OFFSET($A$13,MATCH(B4,$A$14:$A$16,0),1,1,3),C4:E4)</f>
        <v>81.900000000000006</v>
      </c>
      <c r="G4" s="8" t="str">
        <f t="shared" ref="G4:G10" ca="1" si="1">LOOKUP(F4,$F$14:$F$18,$G$14:$G$18)</f>
        <v>B</v>
      </c>
      <c r="H4" s="15" t="str">
        <f t="array" aca="1" ref="H4" ca="1">B4&amp;"-"&amp;SUM(IF((F4&lt;=$F$3:$F$10)*($B$3:$B$10=B4),1))</f>
        <v>건축학과-1</v>
      </c>
    </row>
    <row r="5" spans="1:8">
      <c r="A5" s="8" t="s">
        <v>41</v>
      </c>
      <c r="B5" s="8" t="s">
        <v>42</v>
      </c>
      <c r="C5" s="15">
        <v>95</v>
      </c>
      <c r="D5" s="15">
        <v>90</v>
      </c>
      <c r="E5" s="15">
        <v>97</v>
      </c>
      <c r="F5" s="15">
        <f t="shared" ca="1" si="0"/>
        <v>92.9</v>
      </c>
      <c r="G5" s="8" t="str">
        <f t="shared" ca="1" si="1"/>
        <v>A</v>
      </c>
      <c r="H5" s="15" t="str">
        <f t="array" aca="1" ref="H5" ca="1">B5&amp;"-"&amp;SUM(IF((F5&lt;=$F$3:$F$10)*($B$3:$B$10=B5),1))</f>
        <v>토목과-1</v>
      </c>
    </row>
    <row r="6" spans="1:8">
      <c r="A6" s="8" t="s">
        <v>43</v>
      </c>
      <c r="B6" s="8" t="s">
        <v>42</v>
      </c>
      <c r="C6" s="15">
        <v>100</v>
      </c>
      <c r="D6" s="15">
        <v>69</v>
      </c>
      <c r="E6" s="15">
        <v>70</v>
      </c>
      <c r="F6" s="15">
        <f t="shared" ca="1" si="0"/>
        <v>78.5</v>
      </c>
      <c r="G6" s="8" t="str">
        <f t="shared" ca="1" si="1"/>
        <v>C</v>
      </c>
      <c r="H6" s="15" t="str">
        <f t="array" aca="1" ref="H6" ca="1">B6&amp;"-"&amp;SUM(IF((F6&lt;=$F$3:$F$10)*($B$3:$B$10=B6),1))</f>
        <v>토목과-3</v>
      </c>
    </row>
    <row r="7" spans="1:8">
      <c r="A7" s="8" t="s">
        <v>44</v>
      </c>
      <c r="B7" s="8" t="s">
        <v>40</v>
      </c>
      <c r="C7" s="15">
        <v>65</v>
      </c>
      <c r="D7" s="15">
        <v>93</v>
      </c>
      <c r="E7" s="15">
        <v>82</v>
      </c>
      <c r="F7" s="15">
        <f t="shared" ca="1" si="0"/>
        <v>80.2</v>
      </c>
      <c r="G7" s="8" t="str">
        <f t="shared" ca="1" si="1"/>
        <v>B</v>
      </c>
      <c r="H7" s="15" t="str">
        <f t="array" aca="1" ref="H7" ca="1">B7&amp;"-"&amp;SUM(IF((F7&lt;=$F$3:$F$10)*($B$3:$B$10=B7),1))</f>
        <v>건축학과-2</v>
      </c>
    </row>
    <row r="8" spans="1:8">
      <c r="A8" s="8" t="s">
        <v>45</v>
      </c>
      <c r="B8" s="8" t="s">
        <v>38</v>
      </c>
      <c r="C8" s="15">
        <v>95</v>
      </c>
      <c r="D8" s="15">
        <v>60</v>
      </c>
      <c r="E8" s="15">
        <v>57</v>
      </c>
      <c r="F8" s="15">
        <f t="shared" ca="1" si="0"/>
        <v>79.099999999999994</v>
      </c>
      <c r="G8" s="8" t="str">
        <f t="shared" ca="1" si="1"/>
        <v>C</v>
      </c>
      <c r="H8" s="15" t="str">
        <f t="array" aca="1" ref="H8" ca="1">B8&amp;"-"&amp;SUM(IF((F8&lt;=$F$3:$F$10)*($B$3:$B$10=B8),1))</f>
        <v>기계공학과-2</v>
      </c>
    </row>
    <row r="9" spans="1:8">
      <c r="A9" s="8" t="s">
        <v>46</v>
      </c>
      <c r="B9" s="8" t="s">
        <v>42</v>
      </c>
      <c r="C9" s="15">
        <v>100</v>
      </c>
      <c r="D9" s="15">
        <v>91</v>
      </c>
      <c r="E9" s="15">
        <v>74</v>
      </c>
      <c r="F9" s="15">
        <f t="shared" ca="1" si="0"/>
        <v>90.3</v>
      </c>
      <c r="G9" s="8" t="str">
        <f t="shared" ca="1" si="1"/>
        <v>A</v>
      </c>
      <c r="H9" s="15" t="str">
        <f t="array" aca="1" ref="H9" ca="1">B9&amp;"-"&amp;SUM(IF((F9&lt;=$F$3:$F$10)*($B$3:$B$10=B9),1))</f>
        <v>토목과-2</v>
      </c>
    </row>
    <row r="10" spans="1:8">
      <c r="A10" s="8" t="s">
        <v>47</v>
      </c>
      <c r="B10" s="8" t="s">
        <v>40</v>
      </c>
      <c r="C10" s="15">
        <v>90</v>
      </c>
      <c r="D10" s="15">
        <v>64</v>
      </c>
      <c r="E10" s="15">
        <v>80</v>
      </c>
      <c r="F10" s="15">
        <f t="shared" ca="1" si="0"/>
        <v>78.2</v>
      </c>
      <c r="G10" s="8" t="str">
        <f t="shared" ca="1" si="1"/>
        <v>C</v>
      </c>
      <c r="H10" s="15" t="str">
        <f t="array" aca="1" ref="H10" ca="1">B10&amp;"-"&amp;SUM(IF((F10&lt;=$F$3:$F$10)*($B$3:$B$10=B10),1))</f>
        <v>건축학과-3</v>
      </c>
    </row>
    <row r="12" spans="1:8">
      <c r="A12" t="s">
        <v>48</v>
      </c>
      <c r="F12" t="s">
        <v>49</v>
      </c>
      <c r="G12" t="s">
        <v>50</v>
      </c>
    </row>
    <row r="13" spans="1:8">
      <c r="A13" s="8" t="s">
        <v>31</v>
      </c>
      <c r="B13" s="8" t="s">
        <v>32</v>
      </c>
      <c r="C13" s="8" t="s">
        <v>33</v>
      </c>
      <c r="D13" s="8" t="s">
        <v>34</v>
      </c>
      <c r="F13" s="8" t="s">
        <v>35</v>
      </c>
      <c r="G13" s="8" t="s">
        <v>36</v>
      </c>
    </row>
    <row r="14" spans="1:8">
      <c r="A14" s="8" t="s">
        <v>40</v>
      </c>
      <c r="B14" s="16">
        <v>0.3</v>
      </c>
      <c r="C14" s="16">
        <v>0.3</v>
      </c>
      <c r="D14" s="16">
        <v>0.4</v>
      </c>
      <c r="F14" s="8">
        <v>60</v>
      </c>
      <c r="G14" s="8" t="s">
        <v>51</v>
      </c>
    </row>
    <row r="15" spans="1:8">
      <c r="A15" s="8" t="s">
        <v>38</v>
      </c>
      <c r="B15" s="16">
        <v>0.4</v>
      </c>
      <c r="C15" s="16">
        <v>0.4</v>
      </c>
      <c r="D15" s="16">
        <v>0.3</v>
      </c>
      <c r="F15" s="8">
        <v>70</v>
      </c>
      <c r="G15" s="8" t="s">
        <v>52</v>
      </c>
    </row>
    <row r="16" spans="1:8">
      <c r="A16" s="8" t="s">
        <v>42</v>
      </c>
      <c r="B16" s="16">
        <v>0.3</v>
      </c>
      <c r="C16" s="16">
        <v>0.5</v>
      </c>
      <c r="D16" s="16">
        <v>0.2</v>
      </c>
      <c r="F16" s="8">
        <v>80</v>
      </c>
      <c r="G16" s="8" t="s">
        <v>53</v>
      </c>
    </row>
    <row r="17" spans="1:7">
      <c r="F17" s="8">
        <v>90</v>
      </c>
      <c r="G17" s="8" t="s">
        <v>54</v>
      </c>
    </row>
    <row r="18" spans="1:7">
      <c r="F18" s="8">
        <v>100</v>
      </c>
      <c r="G18" s="8" t="s">
        <v>55</v>
      </c>
    </row>
    <row r="19" spans="1:7">
      <c r="A19" t="s">
        <v>56</v>
      </c>
      <c r="B19" t="s">
        <v>57</v>
      </c>
    </row>
    <row r="20" spans="1:7">
      <c r="A20" s="8" t="s">
        <v>58</v>
      </c>
      <c r="B20" s="8" t="s">
        <v>59</v>
      </c>
      <c r="C20" s="8" t="s">
        <v>60</v>
      </c>
      <c r="D20" s="8" t="s">
        <v>61</v>
      </c>
      <c r="E20" s="8" t="s">
        <v>62</v>
      </c>
      <c r="F20" s="8" t="s">
        <v>63</v>
      </c>
      <c r="G20" s="14" t="s">
        <v>64</v>
      </c>
    </row>
    <row r="21" spans="1:7">
      <c r="A21" s="8" t="s">
        <v>65</v>
      </c>
      <c r="B21" s="8" t="s">
        <v>66</v>
      </c>
      <c r="C21" s="15">
        <v>34</v>
      </c>
      <c r="D21" s="13">
        <v>34000</v>
      </c>
      <c r="E21" s="13">
        <v>30</v>
      </c>
      <c r="F21" s="13">
        <v>30000</v>
      </c>
      <c r="G21" s="13" cm="1">
        <f t="array" ref="G21">총판매액(D21,F21)</f>
        <v>64000</v>
      </c>
    </row>
    <row r="22" spans="1:7">
      <c r="A22" s="8" t="s">
        <v>65</v>
      </c>
      <c r="B22" s="8" t="s">
        <v>67</v>
      </c>
      <c r="C22" s="15">
        <v>34</v>
      </c>
      <c r="D22" s="13">
        <v>61200</v>
      </c>
      <c r="E22" s="13">
        <v>78</v>
      </c>
      <c r="F22" s="13">
        <v>140400</v>
      </c>
      <c r="G22" s="13" cm="1">
        <f t="array" ref="G22">총판매액(D22,F22)</f>
        <v>201600</v>
      </c>
    </row>
    <row r="23" spans="1:7">
      <c r="A23" s="8" t="s">
        <v>68</v>
      </c>
      <c r="B23" s="8" t="s">
        <v>66</v>
      </c>
      <c r="C23" s="15">
        <v>68</v>
      </c>
      <c r="D23" s="13">
        <v>68000</v>
      </c>
      <c r="E23" s="13">
        <v>50</v>
      </c>
      <c r="F23" s="13">
        <v>50000</v>
      </c>
      <c r="G23" s="13" cm="1">
        <f t="array" ref="G23">총판매액(D23,F23)</f>
        <v>118000</v>
      </c>
    </row>
    <row r="24" spans="1:7">
      <c r="A24" s="8" t="s">
        <v>69</v>
      </c>
      <c r="B24" s="8" t="s">
        <v>66</v>
      </c>
      <c r="C24" s="15">
        <v>70</v>
      </c>
      <c r="D24" s="13">
        <v>70000</v>
      </c>
      <c r="E24" s="13">
        <v>67</v>
      </c>
      <c r="F24" s="13">
        <v>67000</v>
      </c>
      <c r="G24" s="13" cm="1">
        <f t="array" ref="G24">총판매액(D24,F24)</f>
        <v>137000</v>
      </c>
    </row>
    <row r="25" spans="1:7">
      <c r="A25" s="8" t="s">
        <v>70</v>
      </c>
      <c r="B25" s="8" t="s">
        <v>71</v>
      </c>
      <c r="C25" s="15">
        <v>54</v>
      </c>
      <c r="D25" s="13">
        <v>81000</v>
      </c>
      <c r="E25" s="13">
        <v>50</v>
      </c>
      <c r="F25" s="13">
        <v>75000</v>
      </c>
      <c r="G25" s="13" cm="1">
        <f t="array" ref="G25">총판매액(D25,F25)</f>
        <v>156000</v>
      </c>
    </row>
    <row r="26" spans="1:7">
      <c r="A26" s="8" t="s">
        <v>69</v>
      </c>
      <c r="B26" s="8" t="s">
        <v>71</v>
      </c>
      <c r="C26" s="15">
        <v>56</v>
      </c>
      <c r="D26" s="13">
        <v>84000</v>
      </c>
      <c r="E26" s="13">
        <v>67</v>
      </c>
      <c r="F26" s="13">
        <v>100500</v>
      </c>
      <c r="G26" s="13" cm="1">
        <f t="array" ref="G26">총판매액(D26,F26)</f>
        <v>184500</v>
      </c>
    </row>
    <row r="27" spans="1:7">
      <c r="A27" s="8" t="s">
        <v>70</v>
      </c>
      <c r="B27" s="8" t="s">
        <v>71</v>
      </c>
      <c r="C27" s="15">
        <v>56</v>
      </c>
      <c r="D27" s="13">
        <v>84000</v>
      </c>
      <c r="E27" s="13">
        <v>56</v>
      </c>
      <c r="F27" s="13">
        <v>84000</v>
      </c>
      <c r="G27" s="13" cm="1">
        <f t="array" ref="G27">총판매액(D27,F27)</f>
        <v>168000</v>
      </c>
    </row>
    <row r="28" spans="1:7">
      <c r="A28" s="8" t="s">
        <v>68</v>
      </c>
      <c r="B28" s="8" t="s">
        <v>66</v>
      </c>
      <c r="C28" s="15">
        <v>85</v>
      </c>
      <c r="D28" s="13">
        <v>85000</v>
      </c>
      <c r="E28" s="13">
        <v>80</v>
      </c>
      <c r="F28" s="13">
        <v>80000</v>
      </c>
      <c r="G28" s="13" cm="1">
        <f t="array" ref="G28">총판매액(D28,F28)</f>
        <v>165000</v>
      </c>
    </row>
    <row r="29" spans="1:7">
      <c r="A29" s="8" t="s">
        <v>70</v>
      </c>
      <c r="B29" s="8" t="s">
        <v>66</v>
      </c>
      <c r="C29" s="15">
        <v>87</v>
      </c>
      <c r="D29" s="13">
        <v>87000</v>
      </c>
      <c r="E29" s="13">
        <v>75</v>
      </c>
      <c r="F29" s="13">
        <v>75000</v>
      </c>
      <c r="G29" s="13" cm="1">
        <f t="array" ref="G29">총판매액(D29,F29)</f>
        <v>162000</v>
      </c>
    </row>
    <row r="31" spans="1:7">
      <c r="A31" s="8" t="s">
        <v>58</v>
      </c>
      <c r="B31" s="14" t="s">
        <v>72</v>
      </c>
    </row>
    <row r="32" spans="1:7">
      <c r="A32" s="8" t="s">
        <v>69</v>
      </c>
      <c r="B32" s="13">
        <f t="array" ref="B32">MIN(MAX((A32=$A$21:$A$29)*$D$21:$D$29),MAX((A32=$A$21:$A$29)*$F$21:$F$29))</f>
        <v>84000</v>
      </c>
    </row>
    <row r="33" spans="1:2">
      <c r="A33" s="8" t="s">
        <v>65</v>
      </c>
      <c r="B33" s="13">
        <f t="array" ref="B33">MIN(MAX((A33=$A$21:$A$29)*$D$21:$D$29),MAX((A33=$A$21:$A$29)*$F$21:$F$29))</f>
        <v>61200</v>
      </c>
    </row>
    <row r="34" spans="1:2">
      <c r="A34" s="8" t="s">
        <v>68</v>
      </c>
      <c r="B34" s="13">
        <f t="array" ref="B34">MIN(MAX((A34=$A$21:$A$29)*$D$21:$D$29),MAX((A34=$A$21:$A$29)*$F$21:$F$29))</f>
        <v>80000</v>
      </c>
    </row>
    <row r="35" spans="1:2">
      <c r="A35" s="8" t="s">
        <v>70</v>
      </c>
      <c r="B35" s="13">
        <f t="array" ref="B35">MIN(MAX((A35=$A$21:$A$29)*$D$21:$D$29),MAX((A35=$A$21:$A$29)*$F$21:$F$29))</f>
        <v>84000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2:D6"/>
  <sheetViews>
    <sheetView workbookViewId="0">
      <selection activeCell="A2" sqref="A2"/>
    </sheetView>
  </sheetViews>
  <sheetFormatPr defaultRowHeight="17.399999999999999"/>
  <cols>
    <col min="1" max="1" width="14.5" bestFit="1" customWidth="1"/>
    <col min="2" max="3" width="7" bestFit="1" customWidth="1"/>
    <col min="4" max="4" width="7.5" bestFit="1" customWidth="1"/>
  </cols>
  <sheetData>
    <row r="2" spans="1:4">
      <c r="A2" s="35" t="s">
        <v>132</v>
      </c>
      <c r="B2" s="35" t="s">
        <v>31</v>
      </c>
    </row>
    <row r="3" spans="1:4">
      <c r="A3" s="35" t="s">
        <v>136</v>
      </c>
      <c r="B3" t="s">
        <v>134</v>
      </c>
      <c r="C3" t="s">
        <v>135</v>
      </c>
      <c r="D3" t="s">
        <v>133</v>
      </c>
    </row>
    <row r="4" spans="1:4">
      <c r="A4" t="s">
        <v>137</v>
      </c>
      <c r="B4" s="36">
        <v>0.63335607094133695</v>
      </c>
      <c r="C4" s="36">
        <v>0.36664392905866305</v>
      </c>
      <c r="D4" s="36">
        <v>1</v>
      </c>
    </row>
    <row r="5" spans="1:4">
      <c r="A5" t="s">
        <v>138</v>
      </c>
      <c r="B5" s="36">
        <v>0.30637691485571783</v>
      </c>
      <c r="C5" s="36">
        <v>0.69362308514428217</v>
      </c>
      <c r="D5" s="36">
        <v>1</v>
      </c>
    </row>
    <row r="6" spans="1:4">
      <c r="A6" t="s">
        <v>133</v>
      </c>
      <c r="B6" s="36">
        <v>0.47342742638090257</v>
      </c>
      <c r="C6" s="36">
        <v>0.52657257361909737</v>
      </c>
      <c r="D6" s="36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F9C6-A053-4A60-8CE7-D022C78813C5}">
  <sheetPr codeName="Sheet6"/>
  <dimension ref="A1:D8"/>
  <sheetViews>
    <sheetView workbookViewId="0">
      <selection activeCell="H11" sqref="H11"/>
    </sheetView>
  </sheetViews>
  <sheetFormatPr defaultRowHeight="17.399999999999999"/>
  <sheetData>
    <row r="1" spans="1:4">
      <c r="A1" s="30" t="s">
        <v>76</v>
      </c>
      <c r="B1" s="30"/>
      <c r="C1" s="30"/>
      <c r="D1" s="30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550</v>
      </c>
      <c r="C3" s="8">
        <v>56</v>
      </c>
      <c r="D3" s="8">
        <v>340</v>
      </c>
    </row>
    <row r="4" spans="1:4">
      <c r="A4" s="8" t="s">
        <v>79</v>
      </c>
      <c r="B4" s="8">
        <v>345</v>
      </c>
      <c r="C4" s="8">
        <v>89</v>
      </c>
      <c r="D4" s="8">
        <v>110</v>
      </c>
    </row>
    <row r="5" spans="1:4">
      <c r="A5" s="8" t="s">
        <v>80</v>
      </c>
      <c r="B5" s="8">
        <v>789</v>
      </c>
      <c r="C5" s="8">
        <v>456</v>
      </c>
      <c r="D5" s="8">
        <v>70</v>
      </c>
    </row>
    <row r="6" spans="1:4">
      <c r="A6" s="8" t="s">
        <v>81</v>
      </c>
      <c r="B6" s="8">
        <v>120</v>
      </c>
      <c r="C6" s="8">
        <v>98</v>
      </c>
      <c r="D6" s="8">
        <v>20</v>
      </c>
    </row>
    <row r="7" spans="1:4">
      <c r="A7" s="8" t="s">
        <v>82</v>
      </c>
      <c r="B7" s="8">
        <v>345</v>
      </c>
      <c r="C7" s="8">
        <v>123</v>
      </c>
      <c r="D7" s="8">
        <v>98</v>
      </c>
    </row>
    <row r="8" spans="1:4">
      <c r="A8" s="8" t="s">
        <v>83</v>
      </c>
      <c r="B8" s="8">
        <v>666</v>
      </c>
      <c r="C8" s="8">
        <v>110</v>
      </c>
      <c r="D8" s="8">
        <v>89</v>
      </c>
    </row>
  </sheetData>
  <dataConsolidate function="average" leftLabels="1" topLabels="1">
    <dataRefs count="3">
      <dataRef ref="A2:D8" sheet="분석작업-2"/>
      <dataRef ref="A2:D8" sheet="상반기"/>
      <dataRef ref="A2:D8" sheet="하반기"/>
    </dataRefs>
  </dataConsolidate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2E392005-F5B9-4C64-97C0-1FBBAD869707}">
      <formula1>SEARCH("M",A3)&gt;=1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114-BB47-4C47-9238-66D602628BDF}">
  <sheetPr codeName="Sheet7"/>
  <dimension ref="A1:D8"/>
  <sheetViews>
    <sheetView workbookViewId="0">
      <selection activeCell="A3" sqref="A3:A8"/>
    </sheetView>
  </sheetViews>
  <sheetFormatPr defaultRowHeight="17.399999999999999"/>
  <sheetData>
    <row r="1" spans="1:4">
      <c r="A1" s="30" t="s">
        <v>84</v>
      </c>
      <c r="B1" s="30"/>
      <c r="C1" s="30"/>
      <c r="D1" s="30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440</v>
      </c>
      <c r="C3" s="8">
        <v>47</v>
      </c>
      <c r="D3" s="8">
        <v>300</v>
      </c>
    </row>
    <row r="4" spans="1:4">
      <c r="A4" s="8" t="s">
        <v>79</v>
      </c>
      <c r="B4" s="8">
        <v>456</v>
      </c>
      <c r="C4" s="8">
        <v>234</v>
      </c>
      <c r="D4" s="8">
        <v>322</v>
      </c>
    </row>
    <row r="5" spans="1:4">
      <c r="A5" s="8" t="s">
        <v>80</v>
      </c>
      <c r="B5" s="8">
        <v>556</v>
      </c>
      <c r="C5" s="8">
        <v>556</v>
      </c>
      <c r="D5" s="8">
        <v>220</v>
      </c>
    </row>
    <row r="6" spans="1:4">
      <c r="A6" s="8" t="s">
        <v>81</v>
      </c>
      <c r="B6" s="8">
        <v>234</v>
      </c>
      <c r="C6" s="8">
        <v>100</v>
      </c>
      <c r="D6" s="8">
        <v>30</v>
      </c>
    </row>
    <row r="7" spans="1:4">
      <c r="A7" s="8" t="s">
        <v>82</v>
      </c>
      <c r="B7" s="8">
        <v>556</v>
      </c>
      <c r="C7" s="8">
        <v>145</v>
      </c>
      <c r="D7" s="8">
        <v>78</v>
      </c>
    </row>
    <row r="8" spans="1:4">
      <c r="A8" s="8" t="s">
        <v>83</v>
      </c>
      <c r="B8" s="8">
        <v>675</v>
      </c>
      <c r="C8" s="8">
        <v>98</v>
      </c>
      <c r="D8" s="8">
        <v>65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B37C601B-FC80-4FB2-A0E6-B880E56D0549}">
      <formula1>SEARCH("M",A3)&gt;=1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8"/>
  <dimension ref="A1:E20"/>
  <sheetViews>
    <sheetView workbookViewId="0">
      <selection activeCell="A2" sqref="A2:E20"/>
    </sheetView>
  </sheetViews>
  <sheetFormatPr defaultRowHeight="17.399999999999999" outlineLevelRow="1"/>
  <cols>
    <col min="1" max="1" width="2" customWidth="1"/>
    <col min="2" max="2" width="7" customWidth="1"/>
    <col min="3" max="3" width="7.3984375" customWidth="1"/>
    <col min="4" max="5" width="9.8984375" customWidth="1"/>
  </cols>
  <sheetData>
    <row r="1" spans="1:5">
      <c r="A1" s="30" t="s">
        <v>85</v>
      </c>
      <c r="B1" s="30"/>
      <c r="C1" s="30"/>
      <c r="D1" s="30"/>
      <c r="E1" s="30"/>
    </row>
    <row r="2" spans="1:5">
      <c r="A2" s="8" t="s">
        <v>77</v>
      </c>
      <c r="B2" s="8"/>
      <c r="C2" s="8" t="s">
        <v>73</v>
      </c>
      <c r="D2" s="8" t="s">
        <v>74</v>
      </c>
      <c r="E2" s="8" t="s">
        <v>75</v>
      </c>
    </row>
    <row r="3" spans="1:5" hidden="1" outlineLevel="1">
      <c r="A3" s="8"/>
      <c r="B3" s="8" t="s">
        <v>145</v>
      </c>
      <c r="C3" s="8">
        <f>상반기!$B$3</f>
        <v>550</v>
      </c>
      <c r="D3" s="8">
        <f>상반기!$C$3</f>
        <v>56</v>
      </c>
      <c r="E3" s="8">
        <f>상반기!$D$3</f>
        <v>340</v>
      </c>
    </row>
    <row r="4" spans="1:5" hidden="1" outlineLevel="1" collapsed="1">
      <c r="A4" s="8"/>
      <c r="B4" s="8" t="s">
        <v>145</v>
      </c>
      <c r="C4" s="8">
        <f>하반기!$B$3</f>
        <v>440</v>
      </c>
      <c r="D4" s="8">
        <f>하반기!$C$3</f>
        <v>47</v>
      </c>
      <c r="E4" s="8">
        <f>하반기!$D$3</f>
        <v>300</v>
      </c>
    </row>
    <row r="5" spans="1:5" collapsed="1">
      <c r="A5" s="8" t="s">
        <v>139</v>
      </c>
      <c r="B5" s="8"/>
      <c r="C5" s="8">
        <f>SUM(C3:C4)</f>
        <v>990</v>
      </c>
      <c r="D5" s="8">
        <f>SUM(D3:D4)</f>
        <v>103</v>
      </c>
      <c r="E5" s="8">
        <f>SUM(E3:E4)</f>
        <v>640</v>
      </c>
    </row>
    <row r="6" spans="1:5" hidden="1" outlineLevel="1">
      <c r="A6" s="8"/>
      <c r="B6" s="8" t="s">
        <v>145</v>
      </c>
      <c r="C6" s="8">
        <f>상반기!$B$4</f>
        <v>345</v>
      </c>
      <c r="D6" s="8">
        <f>상반기!$C$4</f>
        <v>89</v>
      </c>
      <c r="E6" s="8">
        <f>상반기!$D$4</f>
        <v>110</v>
      </c>
    </row>
    <row r="7" spans="1:5" hidden="1" outlineLevel="1" collapsed="1">
      <c r="A7" s="8"/>
      <c r="B7" s="8" t="s">
        <v>145</v>
      </c>
      <c r="C7" s="8">
        <f>하반기!$B$4</f>
        <v>456</v>
      </c>
      <c r="D7" s="8">
        <f>하반기!$C$4</f>
        <v>234</v>
      </c>
      <c r="E7" s="8">
        <f>하반기!$D$4</f>
        <v>322</v>
      </c>
    </row>
    <row r="8" spans="1:5" collapsed="1">
      <c r="A8" s="8" t="s">
        <v>140</v>
      </c>
      <c r="B8" s="8"/>
      <c r="C8" s="8">
        <f>SUM(C6:C7)</f>
        <v>801</v>
      </c>
      <c r="D8" s="8">
        <f>SUM(D6:D7)</f>
        <v>323</v>
      </c>
      <c r="E8" s="8">
        <f>SUM(E6:E7)</f>
        <v>432</v>
      </c>
    </row>
    <row r="9" spans="1:5" hidden="1" outlineLevel="1">
      <c r="A9" s="8"/>
      <c r="B9" s="8" t="s">
        <v>145</v>
      </c>
      <c r="C9" s="8">
        <f>상반기!$B$5</f>
        <v>789</v>
      </c>
      <c r="D9" s="8">
        <f>상반기!$C$5</f>
        <v>456</v>
      </c>
      <c r="E9" s="8">
        <f>상반기!$D$5</f>
        <v>70</v>
      </c>
    </row>
    <row r="10" spans="1:5" hidden="1" outlineLevel="1" collapsed="1">
      <c r="A10" s="8"/>
      <c r="B10" s="8" t="s">
        <v>145</v>
      </c>
      <c r="C10" s="8">
        <f>하반기!$B$5</f>
        <v>556</v>
      </c>
      <c r="D10" s="8">
        <f>하반기!$C$5</f>
        <v>556</v>
      </c>
      <c r="E10" s="8">
        <f>하반기!$D$5</f>
        <v>220</v>
      </c>
    </row>
    <row r="11" spans="1:5" collapsed="1">
      <c r="A11" s="8" t="s">
        <v>141</v>
      </c>
      <c r="B11" s="8"/>
      <c r="C11" s="8">
        <f>SUM(C9:C10)</f>
        <v>1345</v>
      </c>
      <c r="D11" s="8">
        <f>SUM(D9:D10)</f>
        <v>1012</v>
      </c>
      <c r="E11" s="8">
        <f>SUM(E9:E10)</f>
        <v>290</v>
      </c>
    </row>
    <row r="12" spans="1:5" hidden="1" outlineLevel="1">
      <c r="A12" s="8"/>
      <c r="B12" s="8" t="s">
        <v>145</v>
      </c>
      <c r="C12" s="8">
        <f>상반기!$B$6</f>
        <v>120</v>
      </c>
      <c r="D12" s="8">
        <f>상반기!$C$6</f>
        <v>98</v>
      </c>
      <c r="E12" s="8">
        <f>상반기!$D$6</f>
        <v>20</v>
      </c>
    </row>
    <row r="13" spans="1:5" hidden="1" outlineLevel="1" collapsed="1">
      <c r="A13" s="8"/>
      <c r="B13" s="8" t="s">
        <v>145</v>
      </c>
      <c r="C13" s="8">
        <f>하반기!$B$6</f>
        <v>234</v>
      </c>
      <c r="D13" s="8">
        <f>하반기!$C$6</f>
        <v>100</v>
      </c>
      <c r="E13" s="8">
        <f>하반기!$D$6</f>
        <v>30</v>
      </c>
    </row>
    <row r="14" spans="1:5" collapsed="1">
      <c r="A14" s="8" t="s">
        <v>142</v>
      </c>
      <c r="B14" s="8"/>
      <c r="C14" s="8">
        <f>SUM(C12:C13)</f>
        <v>354</v>
      </c>
      <c r="D14" s="8">
        <f>SUM(D12:D13)</f>
        <v>198</v>
      </c>
      <c r="E14" s="8">
        <f>SUM(E12:E13)</f>
        <v>50</v>
      </c>
    </row>
    <row r="15" spans="1:5" hidden="1" outlineLevel="1">
      <c r="A15" s="8"/>
      <c r="B15" s="8" t="s">
        <v>145</v>
      </c>
      <c r="C15" s="8">
        <f>상반기!$B$7</f>
        <v>345</v>
      </c>
      <c r="D15" s="8">
        <f>상반기!$C$7</f>
        <v>123</v>
      </c>
      <c r="E15" s="8">
        <f>상반기!$D$7</f>
        <v>98</v>
      </c>
    </row>
    <row r="16" spans="1:5" hidden="1" outlineLevel="1" collapsed="1">
      <c r="A16" s="8"/>
      <c r="B16" s="8" t="s">
        <v>145</v>
      </c>
      <c r="C16" s="8">
        <f>하반기!$B$7</f>
        <v>556</v>
      </c>
      <c r="D16" s="8">
        <f>하반기!$C$7</f>
        <v>145</v>
      </c>
      <c r="E16" s="8">
        <f>하반기!$D$7</f>
        <v>78</v>
      </c>
    </row>
    <row r="17" spans="1:5" collapsed="1">
      <c r="A17" s="8" t="s">
        <v>143</v>
      </c>
      <c r="B17" s="8"/>
      <c r="C17" s="8">
        <f>SUM(C15:C16)</f>
        <v>901</v>
      </c>
      <c r="D17" s="8">
        <f>SUM(D15:D16)</f>
        <v>268</v>
      </c>
      <c r="E17" s="8">
        <f>SUM(E15:E16)</f>
        <v>176</v>
      </c>
    </row>
    <row r="18" spans="1:5" hidden="1" outlineLevel="1">
      <c r="A18" s="8"/>
      <c r="B18" s="8" t="s">
        <v>145</v>
      </c>
      <c r="C18" s="8">
        <f>상반기!$B$8</f>
        <v>666</v>
      </c>
      <c r="D18" s="8">
        <f>상반기!$C$8</f>
        <v>110</v>
      </c>
      <c r="E18" s="8">
        <f>상반기!$D$8</f>
        <v>89</v>
      </c>
    </row>
    <row r="19" spans="1:5" hidden="1" outlineLevel="1" collapsed="1">
      <c r="A19" s="8"/>
      <c r="B19" s="8" t="s">
        <v>145</v>
      </c>
      <c r="C19" s="8">
        <f>하반기!$B$8</f>
        <v>675</v>
      </c>
      <c r="D19" s="8">
        <f>하반기!$C$8</f>
        <v>98</v>
      </c>
      <c r="E19" s="8">
        <f>하반기!$D$8</f>
        <v>65</v>
      </c>
    </row>
    <row r="20" spans="1:5" collapsed="1">
      <c r="A20" s="8" t="s">
        <v>144</v>
      </c>
      <c r="B20" s="8"/>
      <c r="C20" s="8">
        <f>SUM(C18:C19)</f>
        <v>1341</v>
      </c>
      <c r="D20" s="8">
        <f>SUM(D18:D19)</f>
        <v>208</v>
      </c>
      <c r="E20" s="8">
        <f>SUM(E18:E19)</f>
        <v>154</v>
      </c>
    </row>
  </sheetData>
  <dataConsolidate leftLabels="1" topLabels="1" link="1">
    <dataRefs count="2">
      <dataRef ref="A2:D8" sheet="상반기"/>
      <dataRef ref="A2:D8" sheet="하반기"/>
    </dataRefs>
  </dataConsolidate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9"/>
  <dimension ref="A1:E11"/>
  <sheetViews>
    <sheetView workbookViewId="0">
      <selection activeCell="H5" sqref="H5"/>
    </sheetView>
  </sheetViews>
  <sheetFormatPr defaultRowHeight="17.399999999999999"/>
  <cols>
    <col min="1" max="1" width="13" bestFit="1" customWidth="1"/>
    <col min="2" max="2" width="7.09765625" bestFit="1" customWidth="1"/>
    <col min="3" max="3" width="11.3984375" bestFit="1" customWidth="1"/>
    <col min="4" max="4" width="10.8984375" customWidth="1"/>
  </cols>
  <sheetData>
    <row r="1" spans="1:5" ht="21">
      <c r="B1" s="31" t="s">
        <v>86</v>
      </c>
      <c r="C1" s="31"/>
      <c r="D1" s="31"/>
      <c r="E1" s="31"/>
    </row>
    <row r="3" spans="1:5">
      <c r="A3" s="8" t="s">
        <v>87</v>
      </c>
      <c r="B3" s="8" t="s">
        <v>88</v>
      </c>
      <c r="C3" s="8" t="s">
        <v>72</v>
      </c>
      <c r="D3" s="8" t="s">
        <v>89</v>
      </c>
      <c r="E3" s="8" t="s">
        <v>90</v>
      </c>
    </row>
    <row r="4" spans="1:5">
      <c r="A4" s="15" t="s">
        <v>91</v>
      </c>
      <c r="B4" s="15" t="s">
        <v>92</v>
      </c>
      <c r="C4" s="17">
        <v>356000</v>
      </c>
      <c r="D4" s="18">
        <v>45071</v>
      </c>
      <c r="E4" s="15">
        <v>23</v>
      </c>
    </row>
    <row r="5" spans="1:5">
      <c r="A5" s="15" t="s">
        <v>93</v>
      </c>
      <c r="B5" s="15" t="s">
        <v>94</v>
      </c>
      <c r="C5" s="17">
        <v>173000</v>
      </c>
      <c r="D5" s="18">
        <v>45099</v>
      </c>
      <c r="E5" s="15">
        <v>12</v>
      </c>
    </row>
    <row r="6" spans="1:5">
      <c r="A6" s="15" t="s">
        <v>95</v>
      </c>
      <c r="B6" s="15" t="s">
        <v>96</v>
      </c>
      <c r="C6" s="17">
        <v>498000</v>
      </c>
      <c r="D6" s="18">
        <v>45063</v>
      </c>
      <c r="E6" s="15">
        <v>28</v>
      </c>
    </row>
    <row r="7" spans="1:5">
      <c r="A7" s="15" t="s">
        <v>97</v>
      </c>
      <c r="B7" s="15" t="s">
        <v>98</v>
      </c>
      <c r="C7" s="17">
        <v>87000</v>
      </c>
      <c r="D7" s="18">
        <v>45069</v>
      </c>
      <c r="E7" s="15">
        <v>18</v>
      </c>
    </row>
    <row r="8" spans="1:5">
      <c r="A8" s="15" t="s">
        <v>93</v>
      </c>
      <c r="B8" s="15" t="s">
        <v>99</v>
      </c>
      <c r="C8" s="17">
        <v>1530000</v>
      </c>
      <c r="D8" s="18">
        <v>45103</v>
      </c>
      <c r="E8" s="15">
        <v>95</v>
      </c>
    </row>
    <row r="9" spans="1:5">
      <c r="A9" s="15" t="s">
        <v>95</v>
      </c>
      <c r="B9" s="15" t="s">
        <v>100</v>
      </c>
      <c r="C9" s="17">
        <v>1837000</v>
      </c>
      <c r="D9" s="18">
        <v>45066</v>
      </c>
      <c r="E9" s="15">
        <v>78</v>
      </c>
    </row>
    <row r="10" spans="1:5">
      <c r="A10" s="15" t="s">
        <v>97</v>
      </c>
      <c r="B10" s="15" t="s">
        <v>101</v>
      </c>
      <c r="C10" s="17">
        <v>732000</v>
      </c>
      <c r="D10" s="18">
        <v>45058</v>
      </c>
      <c r="E10" s="15">
        <v>42</v>
      </c>
    </row>
    <row r="11" spans="1:5">
      <c r="A11" s="15" t="s">
        <v>93</v>
      </c>
      <c r="B11" s="15" t="s">
        <v>102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10"/>
  <dimension ref="B2:F12"/>
  <sheetViews>
    <sheetView workbookViewId="0">
      <selection activeCell="E4" sqref="E4:E12"/>
    </sheetView>
  </sheetViews>
  <sheetFormatPr defaultRowHeight="17.399999999999999"/>
  <cols>
    <col min="1" max="1" width="2.5" customWidth="1"/>
    <col min="2" max="2" width="8.69921875" customWidth="1"/>
    <col min="3" max="3" width="8.59765625" customWidth="1"/>
    <col min="4" max="5" width="7.69921875" customWidth="1"/>
    <col min="6" max="6" width="11.8984375" bestFit="1" customWidth="1"/>
    <col min="7" max="7" width="2.19921875" customWidth="1"/>
    <col min="8" max="8" width="13.5" customWidth="1"/>
  </cols>
  <sheetData>
    <row r="2" spans="2:6">
      <c r="B2" s="19" t="s">
        <v>9</v>
      </c>
    </row>
    <row r="3" spans="2:6">
      <c r="B3" s="8" t="s">
        <v>58</v>
      </c>
      <c r="C3" s="8" t="s">
        <v>11</v>
      </c>
      <c r="D3" s="8" t="s">
        <v>12</v>
      </c>
      <c r="E3" s="8" t="s">
        <v>13</v>
      </c>
      <c r="F3" s="8" t="s">
        <v>111</v>
      </c>
    </row>
    <row r="4" spans="2:6">
      <c r="B4" s="8" t="s">
        <v>103</v>
      </c>
      <c r="C4" s="8" t="s">
        <v>104</v>
      </c>
      <c r="D4" s="20">
        <v>20000</v>
      </c>
      <c r="E4" s="20">
        <v>1000</v>
      </c>
      <c r="F4" s="37" t="s">
        <v>112</v>
      </c>
    </row>
    <row r="5" spans="2:6">
      <c r="B5" s="8" t="s">
        <v>103</v>
      </c>
      <c r="C5" s="8" t="s">
        <v>105</v>
      </c>
      <c r="D5" s="20">
        <v>18000</v>
      </c>
      <c r="E5" s="20">
        <v>865</v>
      </c>
      <c r="F5" s="37">
        <v>4770000</v>
      </c>
    </row>
    <row r="6" spans="2:6">
      <c r="B6" s="8" t="s">
        <v>103</v>
      </c>
      <c r="C6" s="8" t="s">
        <v>106</v>
      </c>
      <c r="D6" s="20">
        <v>15000</v>
      </c>
      <c r="E6" s="20">
        <v>920</v>
      </c>
      <c r="F6" s="37">
        <v>4800000</v>
      </c>
    </row>
    <row r="7" spans="2:6">
      <c r="B7" s="8" t="s">
        <v>107</v>
      </c>
      <c r="C7" s="8" t="s">
        <v>104</v>
      </c>
      <c r="D7" s="20">
        <v>20000</v>
      </c>
      <c r="E7" s="20">
        <v>758</v>
      </c>
      <c r="F7" s="37">
        <v>3160000</v>
      </c>
    </row>
    <row r="8" spans="2:6">
      <c r="B8" s="8" t="s">
        <v>107</v>
      </c>
      <c r="C8" s="8" t="s">
        <v>108</v>
      </c>
      <c r="D8" s="20">
        <v>45000</v>
      </c>
      <c r="E8" s="20">
        <v>600</v>
      </c>
      <c r="F8" s="37">
        <v>0</v>
      </c>
    </row>
    <row r="9" spans="2:6">
      <c r="B9" s="8" t="s">
        <v>107</v>
      </c>
      <c r="C9" s="8" t="s">
        <v>106</v>
      </c>
      <c r="D9" s="20">
        <v>15000</v>
      </c>
      <c r="E9" s="20">
        <v>675</v>
      </c>
      <c r="F9" s="37">
        <v>1125000</v>
      </c>
    </row>
    <row r="10" spans="2:6">
      <c r="B10" s="8" t="s">
        <v>109</v>
      </c>
      <c r="C10" s="8" t="s">
        <v>104</v>
      </c>
      <c r="D10" s="20">
        <v>20000</v>
      </c>
      <c r="E10" s="20">
        <v>556</v>
      </c>
      <c r="F10" s="37">
        <v>-880000</v>
      </c>
    </row>
    <row r="11" spans="2:6">
      <c r="B11" s="8" t="s">
        <v>109</v>
      </c>
      <c r="C11" s="8" t="s">
        <v>105</v>
      </c>
      <c r="D11" s="20">
        <v>18000</v>
      </c>
      <c r="E11" s="20">
        <v>893</v>
      </c>
      <c r="F11" s="37">
        <v>5274000</v>
      </c>
    </row>
    <row r="12" spans="2:6">
      <c r="B12" s="8" t="s">
        <v>109</v>
      </c>
      <c r="C12" s="8" t="s">
        <v>110</v>
      </c>
      <c r="D12" s="20">
        <v>17500</v>
      </c>
      <c r="E12" s="20">
        <v>454</v>
      </c>
      <c r="F12" s="37">
        <v>-2555000</v>
      </c>
    </row>
  </sheetData>
  <phoneticPr fontId="1" type="noConversion"/>
  <conditionalFormatting sqref="E4:E12">
    <cfRule type="iconSet" priority="1">
      <iconSet iconSet="4RedToBlack">
        <cfvo type="percent" val="0"/>
        <cfvo type="num" val="500"/>
        <cfvo type="num" val="700"/>
        <cfvo type="num" val="900"/>
      </iconSet>
    </cfRule>
    <cfRule type="iconSet" priority="2">
      <iconSet iconSet="4RedToBlack">
        <cfvo type="percent" val="0"/>
        <cfvo type="num" val="500"/>
        <cfvo type="num" val="700"/>
        <cfvo type="num" val="900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AiHao.Cc</cp:lastModifiedBy>
  <dcterms:created xsi:type="dcterms:W3CDTF">2023-05-12T01:27:33Z</dcterms:created>
  <dcterms:modified xsi:type="dcterms:W3CDTF">2025-11-21T08:44:02Z</dcterms:modified>
</cp:coreProperties>
</file>