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c\Desktop\윤윤진\시나공\2025_기본서_컴활1급실기_250715\01 엑셀\04 실전모의고사\"/>
    </mc:Choice>
  </mc:AlternateContent>
  <xr:revisionPtr revIDLastSave="0" documentId="13_ncr:1_{BBBA6336-B552-4655-BD81-D7AD4258869B}" xr6:coauthVersionLast="47" xr6:coauthVersionMax="47" xr10:uidLastSave="{00000000-0000-0000-0000-000000000000}"/>
  <bookViews>
    <workbookView xWindow="-120" yWindow="-120" windowWidth="29040" windowHeight="15840" activeTab="2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'기본작업-1'!$B$2:$D$21</definedName>
    <definedName name="_xlnm.Criteria" localSheetId="0">'기본작업-1'!$F$2:$F$3</definedName>
    <definedName name="_xlnm.Extract" localSheetId="0">'기본작업-1'!$F$5:$H$5</definedName>
    <definedName name="_xlnm.Print_Area" localSheetId="1">'기본작업-2'!$A$1:$L$14</definedName>
  </definedNames>
  <calcPr calcId="191029"/>
  <pivotCaches>
    <pivotCache cacheId="2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2" l="1"/>
  <c r="G4" i="2" s="1"/>
  <c r="F5" i="2"/>
  <c r="G5" i="2" s="1"/>
  <c r="F6" i="2"/>
  <c r="G6" i="2" s="1"/>
  <c r="F7" i="2"/>
  <c r="G7" i="2" s="1"/>
  <c r="F8" i="2"/>
  <c r="G8" i="2" s="1"/>
  <c r="F9" i="2"/>
  <c r="G9" i="2" s="1"/>
  <c r="F10" i="2"/>
  <c r="G10" i="2" s="1"/>
  <c r="F3" i="2"/>
  <c r="G3" i="2" s="1"/>
  <c r="B33" i="2" a="1"/>
  <c r="B33" i="2" s="1"/>
  <c r="B34" i="2" a="1"/>
  <c r="B34" i="2"/>
  <c r="B35" i="2" a="1"/>
  <c r="B35" i="2" s="1"/>
  <c r="B32" i="2" a="1"/>
  <c r="B32" i="2" s="1"/>
  <c r="C3" i="4"/>
  <c r="D3" i="4"/>
  <c r="E3" i="4"/>
  <c r="E5" i="4" s="1"/>
  <c r="C4" i="4"/>
  <c r="C5" i="4" s="1"/>
  <c r="D4" i="4"/>
  <c r="E4" i="4"/>
  <c r="D5" i="4"/>
  <c r="C6" i="4"/>
  <c r="D6" i="4"/>
  <c r="D8" i="4" s="1"/>
  <c r="E6" i="4"/>
  <c r="E8" i="4" s="1"/>
  <c r="C7" i="4"/>
  <c r="D7" i="4"/>
  <c r="E7" i="4"/>
  <c r="C8" i="4"/>
  <c r="C9" i="4"/>
  <c r="C11" i="4" s="1"/>
  <c r="D9" i="4"/>
  <c r="D11" i="4" s="1"/>
  <c r="E9" i="4"/>
  <c r="C10" i="4"/>
  <c r="D10" i="4"/>
  <c r="E10" i="4"/>
  <c r="E11" i="4" s="1"/>
  <c r="C12" i="4"/>
  <c r="C14" i="4" s="1"/>
  <c r="D12" i="4"/>
  <c r="E12" i="4"/>
  <c r="C13" i="4"/>
  <c r="D13" i="4"/>
  <c r="D14" i="4" s="1"/>
  <c r="E13" i="4"/>
  <c r="E14" i="4"/>
  <c r="C15" i="4"/>
  <c r="D15" i="4"/>
  <c r="E15" i="4"/>
  <c r="E17" i="4" s="1"/>
  <c r="C16" i="4"/>
  <c r="C17" i="4" s="1"/>
  <c r="D16" i="4"/>
  <c r="E16" i="4"/>
  <c r="D17" i="4"/>
  <c r="C18" i="4"/>
  <c r="D18" i="4"/>
  <c r="D20" i="4" s="1"/>
  <c r="E18" i="4"/>
  <c r="E20" i="4" s="1"/>
  <c r="C19" i="4"/>
  <c r="D19" i="4"/>
  <c r="E19" i="4"/>
  <c r="C20" i="4"/>
  <c r="F3" i="9"/>
  <c r="J3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F3" i="1"/>
  <c r="E3" i="8"/>
  <c r="E4" i="8"/>
  <c r="E5" i="8"/>
  <c r="E6" i="8"/>
  <c r="E7" i="8"/>
  <c r="E8" i="8"/>
  <c r="E9" i="8"/>
  <c r="E10" i="8"/>
  <c r="E11" i="8"/>
  <c r="E12" i="8"/>
  <c r="G22" i="2" a="1"/>
  <c r="G23" i="2" a="1"/>
  <c r="G25" i="2" a="1"/>
  <c r="G27" i="2" a="1"/>
  <c r="G29" i="2" a="1"/>
  <c r="G24" i="2" a="1"/>
  <c r="G26" i="2" a="1"/>
  <c r="G28" i="2" a="1"/>
  <c r="G21" i="2" a="1"/>
  <c r="H9" i="2" l="1" a="1"/>
  <c r="H9" i="2" s="1"/>
  <c r="H7" i="2" a="1"/>
  <c r="H7" i="2" s="1"/>
  <c r="H5" i="2" a="1"/>
  <c r="H5" i="2" s="1"/>
  <c r="H10" i="2" a="1"/>
  <c r="H10" i="2" s="1"/>
  <c r="H8" i="2" a="1"/>
  <c r="H8" i="2" s="1"/>
  <c r="H6" i="2" a="1"/>
  <c r="H6" i="2" s="1"/>
  <c r="H4" i="2" a="1"/>
  <c r="H4" i="2" s="1"/>
  <c r="H3" i="2" a="1"/>
  <c r="H3" i="2" s="1"/>
  <c r="G28" i="2"/>
  <c r="G26" i="2"/>
  <c r="G24" i="2"/>
  <c r="G29" i="2"/>
  <c r="G27" i="2"/>
  <c r="G25" i="2"/>
  <c r="G23" i="2"/>
  <c r="G22" i="2"/>
  <c r="G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08A2867-C236-454F-A86C-7D23665A8368}" name="MS Access Database_Query" type="1" refreshedVersion="8" background="1">
    <dbPr connection="DSN=MS Access Database;DBQ=C:\Users\c\Desktop\윤윤진\시나공\2025_기본서_컴활1급실기_250715\01 엑셀\04 실전모의고사\기말고사.accdb;DefaultDir=C:\Users\c\Desktop\윤윤진\시나공\2025_기본서_컴활1급실기_250715\01 엑셀\04 실전모의고사;DriverId=25;FIL=MS Access;MaxBufferSize=2048;PageTimeout=5;" command="SELECT 성적.학번, 성적.학과, 성적.종합_x000d__x000a_FROM 성적 성적_x000d__x000a_WHERE (성적.학과='전산') OR (성적.학과='경영')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<sst xmlns="http://schemas.openxmlformats.org/spreadsheetml/2006/main" count="280" uniqueCount="143">
  <si>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</si>
  <si>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</si>
  <si>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</si>
  <si>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</si>
  <si>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</si>
  <si>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</si>
  <si>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</si>
  <si>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</si>
  <si>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</si>
  <si>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</si>
  <si>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</si>
  <si>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</si>
  <si>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</si>
  <si>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</si>
  <si>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</si>
  <si>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</si>
  <si>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</si>
  <si>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</si>
  <si>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</si>
  <si>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</si>
  <si>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</si>
  <si>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</si>
  <si>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</si>
  <si>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</si>
  <si>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</si>
  <si>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</si>
  <si>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</si>
  <si>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</si>
  <si>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</si>
  <si>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</si>
  <si>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</si>
  <si>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</si>
  <si>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</si>
  <si>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</si>
  <si>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</si>
  <si>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</si>
  <si>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</si>
  <si>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</si>
  <si>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</si>
  <si>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</si>
  <si>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</si>
  <si>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</si>
  <si>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</si>
  <si>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</si>
  <si>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</si>
  <si>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</si>
  <si>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</si>
  <si>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</si>
  <si>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</si>
  <si>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</si>
  <si>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</si>
  <si>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</si>
  <si>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</si>
  <si>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</si>
  <si>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</si>
  <si>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</si>
  <si>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</si>
  <si>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</si>
  <si>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</si>
  <si>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</si>
  <si>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</si>
  <si>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</si>
  <si>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</si>
  <si>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</si>
  <si>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</si>
  <si>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</si>
  <si>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</si>
  <si>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</si>
  <si>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</si>
  <si>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</si>
  <si>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</si>
  <si>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</si>
  <si>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</si>
  <si>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</si>
  <si>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</si>
  <si>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</si>
  <si>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</si>
  <si>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</si>
  <si>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</si>
  <si>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</si>
  <si>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</si>
  <si>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</si>
  <si>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</si>
  <si>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</si>
  <si>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</si>
  <si>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</si>
  <si>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</si>
  <si>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</si>
  <si>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</si>
  <si>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</si>
  <si>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</si>
  <si>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</si>
  <si>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</si>
  <si>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</si>
  <si>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</si>
  <si>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</si>
  <si>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</si>
  <si>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</si>
  <si>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</si>
  <si>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</si>
  <si>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</si>
  <si>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</si>
  <si>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</si>
  <si>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</si>
  <si>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</si>
  <si>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</si>
  <si>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</si>
  <si>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</si>
  <si>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</si>
  <si>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</si>
  <si>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</si>
  <si>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</si>
  <si>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</si>
  <si>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</si>
  <si>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</si>
  <si>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</si>
  <si>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</si>
  <si>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</si>
  <si>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</si>
  <si>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</si>
  <si>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</si>
  <si>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</si>
  <si>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</si>
  <si>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</si>
  <si>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</si>
  <si>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</si>
  <si>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</si>
  <si>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</si>
  <si>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</si>
  <si>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</si>
  <si>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</si>
  <si>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</si>
  <si>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총합계</t>
  </si>
  <si>
    <t>경영</t>
  </si>
  <si>
    <t>전산</t>
  </si>
  <si>
    <t>합계 : 종합</t>
  </si>
  <si>
    <t>학번</t>
  </si>
  <si>
    <t>221001-231000</t>
  </si>
  <si>
    <t>231001-241000</t>
  </si>
  <si>
    <t>1급b형</t>
  </si>
  <si>
    <t>필수입력요망</t>
    <phoneticPr fontId="1" type="noConversion"/>
  </si>
  <si>
    <t>=offset( 기준셀, 행, 열, [높이], [너비])</t>
    <phoneticPr fontId="1" type="noConversion"/>
  </si>
  <si>
    <t>=OFFSET($A$13,MATCH(B3, $A$14:$A$16,0)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</si>
</sst>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0.0%"/>
    <numFmt numFmtId="180" formatCode="[Red]&quot;▲ &quot;#,##0;[Blue]&quot;▼ &quot;#,##0;0;&quot;매진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1"/>
      <color rgb="FFFA000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4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>
      <alignment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8" xfId="1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0" fillId="0" borderId="0" xfId="0" quotePrefix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813615"/>
        <c:axId val="133800655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80000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midCat"/>
        <c:majorUnit val="400000"/>
      </c:valAx>
      <c:valAx>
        <c:axId val="133800655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3813615"/>
        <c:crosses val="max"/>
        <c:crossBetween val="between"/>
      </c:valAx>
      <c:catAx>
        <c:axId val="1338136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3800655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533400</xdr:colOff>
      <xdr:row>7</xdr:row>
      <xdr:rowOff>104775</xdr:rowOff>
    </xdr:from>
    <xdr:to>
      <xdr:col>14</xdr:col>
      <xdr:colOff>352878</xdr:colOff>
      <xdr:row>16</xdr:row>
      <xdr:rowOff>133617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5A351495-DC15-2815-45AD-310D92500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01100" y="1571625"/>
          <a:ext cx="3248478" cy="19147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6B1A6F9E-D3C1-B729-787D-979253858651}"/>
            </a:ext>
          </a:extLst>
        </xdr:cNvPr>
        <xdr:cNvSpPr/>
      </xdr:nvSpPr>
      <xdr:spPr>
        <a:xfrm>
          <a:off x="3771900" y="419100"/>
          <a:ext cx="10287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579D65F8-18BD-7A0D-EA14-A1132481A6A1}"/>
            </a:ext>
          </a:extLst>
        </xdr:cNvPr>
        <xdr:cNvSpPr/>
      </xdr:nvSpPr>
      <xdr:spPr>
        <a:xfrm>
          <a:off x="3771900" y="1047750"/>
          <a:ext cx="10287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628650</xdr:colOff>
          <xdr:row>1</xdr:row>
          <xdr:rowOff>85725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" refreshedDate="45860.618658564817" backgroundQuery="1" createdVersion="8" refreshedVersion="8" minRefreshableVersion="3" recordCount="26" xr:uid="{ADC19B2E-B74C-4E4B-BF15-ECBEA3624FAB}">
  <cacheSource type="external" connectionId="1"/>
  <cacheFields count="3">
    <cacheField name="학번" numFmtId="0" sqlType="4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base="0">
        <rangePr startNum="221001" endNum="231036" groupInterval="10000"/>
        <groupItems count="4">
          <s v="&lt;221001"/>
          <s v="221001-231000"/>
          <s v="231001-241000"/>
          <s v="&gt;241001"/>
        </groupItems>
      </fieldGroup>
    </cacheField>
    <cacheField name="학과" numFmtId="0" sqlType="-9">
      <sharedItems count="2">
        <s v="경영"/>
        <s v="전산"/>
      </sharedItems>
    </cacheField>
    <cacheField name="종합" numFmtId="0" sqlType="4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</r>
  <r>
    <x v="1"/>
    <x v="0"/>
    <x v="0"/>
  </r>
  <r>
    <x v="2"/>
    <x v="1"/>
    <x v="1"/>
  </r>
  <r>
    <x v="3"/>
    <x v="1"/>
    <x v="2"/>
  </r>
  <r>
    <x v="4"/>
    <x v="0"/>
    <x v="3"/>
  </r>
  <r>
    <x v="5"/>
    <x v="0"/>
    <x v="3"/>
  </r>
  <r>
    <x v="6"/>
    <x v="1"/>
    <x v="4"/>
  </r>
  <r>
    <x v="7"/>
    <x v="0"/>
    <x v="5"/>
  </r>
  <r>
    <x v="8"/>
    <x v="1"/>
    <x v="6"/>
  </r>
  <r>
    <x v="9"/>
    <x v="0"/>
    <x v="7"/>
  </r>
  <r>
    <x v="10"/>
    <x v="0"/>
    <x v="8"/>
  </r>
  <r>
    <x v="11"/>
    <x v="1"/>
    <x v="9"/>
  </r>
  <r>
    <x v="12"/>
    <x v="0"/>
    <x v="10"/>
  </r>
  <r>
    <x v="13"/>
    <x v="1"/>
    <x v="11"/>
  </r>
  <r>
    <x v="14"/>
    <x v="0"/>
    <x v="11"/>
  </r>
  <r>
    <x v="15"/>
    <x v="1"/>
    <x v="12"/>
  </r>
  <r>
    <x v="16"/>
    <x v="0"/>
    <x v="13"/>
  </r>
  <r>
    <x v="17"/>
    <x v="1"/>
    <x v="0"/>
  </r>
  <r>
    <x v="18"/>
    <x v="0"/>
    <x v="14"/>
  </r>
  <r>
    <x v="19"/>
    <x v="1"/>
    <x v="15"/>
  </r>
  <r>
    <x v="20"/>
    <x v="1"/>
    <x v="16"/>
  </r>
  <r>
    <x v="21"/>
    <x v="1"/>
    <x v="17"/>
  </r>
  <r>
    <x v="22"/>
    <x v="1"/>
    <x v="18"/>
  </r>
  <r>
    <x v="23"/>
    <x v="0"/>
    <x v="9"/>
  </r>
  <r>
    <x v="24"/>
    <x v="1"/>
    <x v="19"/>
  </r>
  <r>
    <x v="25"/>
    <x v="1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E18357-98AC-4338-845D-677AA1403702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6" firstHeaderRow="1" firstDataRow="2" firstDataCol="1"/>
  <pivotFields count="3">
    <pivotField axis="axisRow" compact="0" showAll="0">
      <items count="5">
        <item x="0"/>
        <item x="1"/>
        <item x="2"/>
        <item x="3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>
      <items count="22">
        <item x="9"/>
        <item x="16"/>
        <item x="12"/>
        <item x="2"/>
        <item x="20"/>
        <item x="6"/>
        <item x="8"/>
        <item x="0"/>
        <item x="17"/>
        <item x="13"/>
        <item x="19"/>
        <item x="11"/>
        <item x="10"/>
        <item x="14"/>
        <item x="5"/>
        <item x="15"/>
        <item x="1"/>
        <item x="4"/>
        <item x="18"/>
        <item x="7"/>
        <item x="3"/>
        <item t="default"/>
      </items>
    </pivotField>
  </pivotFields>
  <rowFields count="1">
    <field x="0"/>
  </rowFields>
  <rowItems count="3">
    <i>
      <x v="1"/>
    </i>
    <i>
      <x v="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합계 : 종합" fld="2" showDataAs="percentOfRow" baseField="0" baseItem="0" numFmtId="17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5.xml"/><Relationship Id="rId4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K21"/>
  <sheetViews>
    <sheetView workbookViewId="0">
      <selection activeCell="J25" sqref="J25"/>
    </sheetView>
  </sheetViews>
  <sheetFormatPr defaultRowHeight="16.5"/>
  <cols>
    <col min="1" max="1" width="5.625" customWidth="1"/>
    <col min="2" max="2" width="10.875" customWidth="1"/>
    <col min="3" max="3" width="13.75" bestFit="1" customWidth="1"/>
    <col min="4" max="4" width="12.875" customWidth="1"/>
    <col min="6" max="9" width="9" customWidth="1"/>
  </cols>
  <sheetData>
    <row r="1" spans="2:11" ht="17.25" thickBot="1"/>
    <row r="2" spans="2:11" ht="17.25" thickBot="1">
      <c r="B2" s="1" t="s">
        <v>0</v>
      </c>
      <c r="C2" s="2" t="s">
        <v>1</v>
      </c>
      <c r="D2" s="3" t="s">
        <v>2</v>
      </c>
      <c r="F2" s="32" t="s">
        <v>131</v>
      </c>
    </row>
    <row r="3" spans="2:11" ht="17.25" thickTop="1">
      <c r="B3" s="4" t="s">
        <v>3</v>
      </c>
      <c r="C3" s="5" t="s">
        <v>4</v>
      </c>
      <c r="D3" s="6">
        <v>52700</v>
      </c>
      <c r="F3" t="b">
        <f>AND(C3="코오롱", D3&lt;MEDIAN($D$3:$D$21))</f>
        <v>0</v>
      </c>
      <c r="G3" s="33"/>
      <c r="J3" t="b">
        <f>AND(IFERROR(SEARCH(4,$B3), ""), RIGHT($C3,3)="연구소")</f>
        <v>0</v>
      </c>
      <c r="K3" t="b">
        <f>RIGHT(C3,3)="연구소"</f>
        <v>0</v>
      </c>
    </row>
    <row r="4" spans="2:11" ht="17.25" thickBot="1">
      <c r="B4" s="7" t="s">
        <v>3</v>
      </c>
      <c r="C4" s="8" t="s">
        <v>4</v>
      </c>
      <c r="D4" s="9">
        <v>12450</v>
      </c>
      <c r="J4" t="str">
        <f t="shared" ref="J4:J21" si="0">IFERROR(SEARCH(4,B4,1), "")</f>
        <v/>
      </c>
      <c r="K4" t="b">
        <f t="shared" ref="K4:K21" si="1">RIGHT(C4,3)="연구소"</f>
        <v>0</v>
      </c>
    </row>
    <row r="5" spans="2:11" ht="17.25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  <c r="I5" s="34"/>
      <c r="J5">
        <f t="shared" si="0"/>
        <v>4</v>
      </c>
      <c r="K5" t="b">
        <f t="shared" si="1"/>
        <v>0</v>
      </c>
    </row>
    <row r="6" spans="2:11" ht="17.25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  <c r="I6" s="35"/>
      <c r="J6" t="str">
        <f t="shared" si="0"/>
        <v/>
      </c>
      <c r="K6" t="b">
        <f t="shared" si="1"/>
        <v>0</v>
      </c>
    </row>
    <row r="7" spans="2:11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6600</v>
      </c>
      <c r="I7" s="35"/>
      <c r="J7">
        <f t="shared" si="0"/>
        <v>4</v>
      </c>
      <c r="K7" t="b">
        <f t="shared" si="1"/>
        <v>1</v>
      </c>
    </row>
    <row r="8" spans="2:11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  <c r="I8" s="35"/>
      <c r="J8">
        <f t="shared" si="0"/>
        <v>4</v>
      </c>
      <c r="K8" t="b">
        <f t="shared" si="1"/>
        <v>0</v>
      </c>
    </row>
    <row r="9" spans="2:11" ht="17.25" thickBot="1">
      <c r="B9" s="7" t="s">
        <v>7</v>
      </c>
      <c r="C9" s="8" t="s">
        <v>127</v>
      </c>
      <c r="D9" s="9">
        <v>86700</v>
      </c>
      <c r="F9" s="10" t="s">
        <v>5</v>
      </c>
      <c r="G9" s="11" t="s">
        <v>6</v>
      </c>
      <c r="H9" s="12">
        <v>17950</v>
      </c>
      <c r="I9" s="35"/>
      <c r="J9">
        <f t="shared" si="0"/>
        <v>4</v>
      </c>
      <c r="K9" t="b">
        <f t="shared" si="1"/>
        <v>1</v>
      </c>
    </row>
    <row r="10" spans="2:11">
      <c r="B10" s="7" t="s">
        <v>3</v>
      </c>
      <c r="C10" s="8" t="s">
        <v>4</v>
      </c>
      <c r="D10" s="9">
        <v>310000</v>
      </c>
      <c r="J10" t="str">
        <f t="shared" si="0"/>
        <v/>
      </c>
      <c r="K10" t="b">
        <f t="shared" si="1"/>
        <v>0</v>
      </c>
    </row>
    <row r="11" spans="2:11">
      <c r="B11" s="7" t="s">
        <v>5</v>
      </c>
      <c r="C11" s="8" t="s">
        <v>6</v>
      </c>
      <c r="D11" s="9">
        <v>388500</v>
      </c>
      <c r="J11">
        <f t="shared" si="0"/>
        <v>4</v>
      </c>
      <c r="K11" t="b">
        <f t="shared" si="1"/>
        <v>0</v>
      </c>
    </row>
    <row r="12" spans="2:11">
      <c r="B12" s="7" t="s">
        <v>130</v>
      </c>
      <c r="C12" s="8" t="s">
        <v>128</v>
      </c>
      <c r="D12" s="9">
        <v>46950</v>
      </c>
      <c r="J12">
        <f t="shared" si="0"/>
        <v>4</v>
      </c>
      <c r="K12" t="b">
        <f t="shared" si="1"/>
        <v>1</v>
      </c>
    </row>
    <row r="13" spans="2:11">
      <c r="B13" s="7" t="s">
        <v>5</v>
      </c>
      <c r="C13" s="8" t="s">
        <v>6</v>
      </c>
      <c r="D13" s="9">
        <v>30050</v>
      </c>
      <c r="J13">
        <f t="shared" si="0"/>
        <v>4</v>
      </c>
      <c r="K13" t="b">
        <f t="shared" si="1"/>
        <v>0</v>
      </c>
    </row>
    <row r="14" spans="2:11">
      <c r="B14" s="7" t="s">
        <v>7</v>
      </c>
      <c r="C14" s="8" t="s">
        <v>8</v>
      </c>
      <c r="D14" s="9">
        <v>5430</v>
      </c>
      <c r="J14">
        <f t="shared" si="0"/>
        <v>4</v>
      </c>
      <c r="K14" t="b">
        <f t="shared" si="1"/>
        <v>1</v>
      </c>
    </row>
    <row r="15" spans="2:11">
      <c r="B15" s="7" t="s">
        <v>5</v>
      </c>
      <c r="C15" s="8" t="s">
        <v>6</v>
      </c>
      <c r="D15" s="9">
        <v>68200</v>
      </c>
      <c r="J15">
        <f t="shared" si="0"/>
        <v>4</v>
      </c>
      <c r="K15" t="b">
        <f t="shared" si="1"/>
        <v>0</v>
      </c>
    </row>
    <row r="16" spans="2:11">
      <c r="B16" s="7" t="s">
        <v>7</v>
      </c>
      <c r="C16" s="8" t="s">
        <v>8</v>
      </c>
      <c r="D16" s="9">
        <v>33250</v>
      </c>
      <c r="J16">
        <f t="shared" si="0"/>
        <v>4</v>
      </c>
      <c r="K16" t="b">
        <f t="shared" si="1"/>
        <v>1</v>
      </c>
    </row>
    <row r="17" spans="2:11">
      <c r="B17" s="7" t="s">
        <v>3</v>
      </c>
      <c r="C17" s="8" t="s">
        <v>4</v>
      </c>
      <c r="D17" s="9">
        <v>305500</v>
      </c>
      <c r="J17" t="str">
        <f t="shared" si="0"/>
        <v/>
      </c>
      <c r="K17" t="b">
        <f t="shared" si="1"/>
        <v>0</v>
      </c>
    </row>
    <row r="18" spans="2:11">
      <c r="B18" s="7" t="s">
        <v>5</v>
      </c>
      <c r="C18" s="8" t="s">
        <v>6</v>
      </c>
      <c r="D18" s="9">
        <v>51400</v>
      </c>
      <c r="J18">
        <f t="shared" si="0"/>
        <v>4</v>
      </c>
      <c r="K18" t="b">
        <f t="shared" si="1"/>
        <v>0</v>
      </c>
    </row>
    <row r="19" spans="2:11">
      <c r="B19" s="7" t="s">
        <v>3</v>
      </c>
      <c r="C19" s="8" t="s">
        <v>4</v>
      </c>
      <c r="D19" s="9">
        <v>17100</v>
      </c>
      <c r="J19" t="str">
        <f t="shared" si="0"/>
        <v/>
      </c>
      <c r="K19" t="b">
        <f t="shared" si="1"/>
        <v>0</v>
      </c>
    </row>
    <row r="20" spans="2:11">
      <c r="B20" s="7" t="s">
        <v>130</v>
      </c>
      <c r="C20" s="8" t="s">
        <v>129</v>
      </c>
      <c r="D20" s="9">
        <v>45000</v>
      </c>
      <c r="J20">
        <f t="shared" si="0"/>
        <v>4</v>
      </c>
      <c r="K20" t="b">
        <f t="shared" si="1"/>
        <v>1</v>
      </c>
    </row>
    <row r="21" spans="2:11" ht="17.25" thickBot="1">
      <c r="B21" s="10" t="s">
        <v>5</v>
      </c>
      <c r="C21" s="11" t="s">
        <v>6</v>
      </c>
      <c r="D21" s="12">
        <v>17950</v>
      </c>
      <c r="J21">
        <f t="shared" si="0"/>
        <v>4</v>
      </c>
      <c r="K21" t="b">
        <f t="shared" si="1"/>
        <v>0</v>
      </c>
    </row>
  </sheetData>
  <phoneticPr fontId="1" type="noConversion"/>
  <conditionalFormatting sqref="B3:D21">
    <cfRule type="expression" dxfId="0" priority="1">
      <formula>AND(IFERROR(SEARCH(4,$B3), ""), RIGHT($C3,3)="연구소")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workbookViewId="0">
      <selection activeCell="L15" sqref="L15"/>
    </sheetView>
  </sheetViews>
  <sheetFormatPr defaultRowHeight="16.5"/>
  <cols>
    <col min="7" max="7" width="12" customWidth="1"/>
    <col min="8" max="8" width="11.375" customWidth="1"/>
  </cols>
  <sheetData>
    <row r="1" spans="1:9" ht="20.25">
      <c r="A1" s="21" t="s">
        <v>113</v>
      </c>
      <c r="D1" s="41" t="s">
        <v>140</v>
      </c>
    </row>
    <row r="3" spans="1:9">
      <c r="G3" t="s">
        <v>114</v>
      </c>
    </row>
    <row r="4" spans="1:9">
      <c r="A4" s="22" t="s">
        <v>11</v>
      </c>
      <c r="B4" s="22" t="s">
        <v>115</v>
      </c>
      <c r="C4" s="22" t="s">
        <v>116</v>
      </c>
      <c r="D4" s="22" t="s">
        <v>117</v>
      </c>
      <c r="E4" s="22" t="s">
        <v>72</v>
      </c>
      <c r="G4" s="22" t="s">
        <v>11</v>
      </c>
      <c r="H4" s="22" t="s">
        <v>116</v>
      </c>
      <c r="I4" s="22" t="s">
        <v>117</v>
      </c>
    </row>
    <row r="5" spans="1:9">
      <c r="A5" s="23" t="s">
        <v>118</v>
      </c>
      <c r="B5" s="24">
        <v>1</v>
      </c>
      <c r="C5" s="23">
        <v>850000</v>
      </c>
      <c r="D5" s="23" t="s">
        <v>119</v>
      </c>
      <c r="E5" s="23">
        <v>850000</v>
      </c>
      <c r="G5" t="s">
        <v>118</v>
      </c>
      <c r="H5" s="25">
        <v>850000</v>
      </c>
      <c r="I5" t="s">
        <v>119</v>
      </c>
    </row>
    <row r="6" spans="1:9">
      <c r="A6" t="s">
        <v>118</v>
      </c>
      <c r="B6">
        <v>1</v>
      </c>
      <c r="C6">
        <v>850000</v>
      </c>
      <c r="D6" t="s">
        <v>119</v>
      </c>
      <c r="E6">
        <v>850000</v>
      </c>
      <c r="G6" t="s">
        <v>120</v>
      </c>
      <c r="H6" s="25">
        <v>350000</v>
      </c>
      <c r="I6" t="s">
        <v>121</v>
      </c>
    </row>
    <row r="7" spans="1:9">
      <c r="G7" t="s">
        <v>73</v>
      </c>
      <c r="H7" s="25">
        <v>700000</v>
      </c>
      <c r="I7" t="s">
        <v>122</v>
      </c>
    </row>
    <row r="8" spans="1:9">
      <c r="G8" t="s">
        <v>123</v>
      </c>
      <c r="H8" s="25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628650</xdr:colOff>
                <xdr:row>1</xdr:row>
                <xdr:rowOff>85725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view="pageBreakPreview" zoomScaleNormal="100" zoomScaleSheetLayoutView="100" workbookViewId="0">
      <selection activeCell="R21" sqref="R21"/>
    </sheetView>
  </sheetViews>
  <sheetFormatPr defaultRowHeight="16.5"/>
  <sheetData>
    <row r="1" spans="1:5" ht="24">
      <c r="A1" s="26" t="s">
        <v>9</v>
      </c>
      <c r="B1" s="26"/>
      <c r="C1" s="26"/>
      <c r="D1" s="26"/>
      <c r="E1" s="26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36" t="s">
        <v>15</v>
      </c>
      <c r="B3" s="36" t="s">
        <v>16</v>
      </c>
      <c r="C3" s="37">
        <v>2800</v>
      </c>
      <c r="D3" s="37">
        <v>62</v>
      </c>
      <c r="E3" s="13">
        <f t="shared" ref="E3:E11" si="0">C3*D3</f>
        <v>173600</v>
      </c>
    </row>
    <row r="4" spans="1:5">
      <c r="A4" s="36" t="s">
        <v>17</v>
      </c>
      <c r="B4" s="36" t="s">
        <v>18</v>
      </c>
      <c r="C4" s="37">
        <v>15600</v>
      </c>
      <c r="D4" s="37">
        <v>28</v>
      </c>
      <c r="E4" s="13">
        <f t="shared" si="0"/>
        <v>436800</v>
      </c>
    </row>
    <row r="5" spans="1:5">
      <c r="A5" s="36" t="s">
        <v>19</v>
      </c>
      <c r="B5" s="36" t="s">
        <v>20</v>
      </c>
      <c r="C5" s="37">
        <v>4500</v>
      </c>
      <c r="D5" s="37">
        <v>57</v>
      </c>
      <c r="E5" s="13">
        <f t="shared" si="0"/>
        <v>256500</v>
      </c>
    </row>
    <row r="6" spans="1:5">
      <c r="A6" s="36" t="s">
        <v>17</v>
      </c>
      <c r="B6" s="36" t="s">
        <v>21</v>
      </c>
      <c r="C6" s="37">
        <v>5600</v>
      </c>
      <c r="D6" s="37">
        <v>65</v>
      </c>
      <c r="E6" s="13">
        <f t="shared" si="0"/>
        <v>364000</v>
      </c>
    </row>
    <row r="7" spans="1:5">
      <c r="A7" s="36" t="s">
        <v>15</v>
      </c>
      <c r="B7" s="36" t="s">
        <v>22</v>
      </c>
      <c r="C7" s="37">
        <v>6500</v>
      </c>
      <c r="D7" s="37">
        <v>48</v>
      </c>
      <c r="E7" s="13">
        <f t="shared" si="0"/>
        <v>312000</v>
      </c>
    </row>
    <row r="8" spans="1:5">
      <c r="A8" s="36" t="s">
        <v>19</v>
      </c>
      <c r="B8" s="36" t="s">
        <v>23</v>
      </c>
      <c r="C8" s="37">
        <v>12500</v>
      </c>
      <c r="D8" s="37">
        <v>65</v>
      </c>
      <c r="E8" s="13">
        <f t="shared" si="0"/>
        <v>812500</v>
      </c>
    </row>
    <row r="9" spans="1:5">
      <c r="A9" s="36" t="s">
        <v>17</v>
      </c>
      <c r="B9" s="36" t="s">
        <v>24</v>
      </c>
      <c r="C9" s="37">
        <v>8300</v>
      </c>
      <c r="D9" s="37">
        <v>27</v>
      </c>
      <c r="E9" s="13">
        <f t="shared" si="0"/>
        <v>224100</v>
      </c>
    </row>
    <row r="10" spans="1:5">
      <c r="A10" s="36" t="s">
        <v>19</v>
      </c>
      <c r="B10" s="36" t="s">
        <v>25</v>
      </c>
      <c r="C10" s="37">
        <v>7200</v>
      </c>
      <c r="D10" s="37">
        <v>65</v>
      </c>
      <c r="E10" s="13">
        <f t="shared" si="0"/>
        <v>468000</v>
      </c>
    </row>
    <row r="11" spans="1:5">
      <c r="A11" s="36" t="s">
        <v>15</v>
      </c>
      <c r="B11" s="36" t="s">
        <v>26</v>
      </c>
      <c r="C11" s="37">
        <v>6300</v>
      </c>
      <c r="D11" s="37">
        <v>45</v>
      </c>
      <c r="E11" s="13">
        <f t="shared" si="0"/>
        <v>283500</v>
      </c>
    </row>
    <row r="12" spans="1:5">
      <c r="A12" s="27" t="s">
        <v>27</v>
      </c>
      <c r="B12" s="28"/>
      <c r="C12" s="28"/>
      <c r="D12" s="29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" right="0.7" top="0.75" bottom="0.75" header="0.3" footer="0.3"/>
  <pageSetup paperSize="9" scale="7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35"/>
  <sheetViews>
    <sheetView tabSelected="1" workbookViewId="0">
      <selection activeCell="M22" sqref="M22"/>
    </sheetView>
  </sheetViews>
  <sheetFormatPr defaultRowHeight="16.5"/>
  <cols>
    <col min="1" max="1" width="11" bestFit="1" customWidth="1"/>
    <col min="2" max="2" width="11.375" customWidth="1"/>
    <col min="3" max="3" width="13.75" bestFit="1" customWidth="1"/>
    <col min="4" max="4" width="13" bestFit="1" customWidth="1"/>
    <col min="5" max="5" width="13.75" bestFit="1" customWidth="1"/>
    <col min="6" max="6" width="13" bestFit="1" customWidth="1"/>
    <col min="7" max="7" width="10.5" customWidth="1"/>
    <col min="8" max="8" width="13.125" customWidth="1"/>
  </cols>
  <sheetData>
    <row r="1" spans="1:11">
      <c r="A1" t="s">
        <v>28</v>
      </c>
      <c r="B1" t="s">
        <v>29</v>
      </c>
    </row>
    <row r="2" spans="1:11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11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>
        <f ca="1">SUMPRODUCT(C3:E3,OFFSET($A$13,MATCH(B3, $A$14:$A$16,0),1, 1, 3))</f>
        <v>96.2</v>
      </c>
      <c r="G3" s="8" t="str">
        <f ca="1">LOOKUP(F3,$F$14:$F$18,$G$14:$G$18)</f>
        <v>A</v>
      </c>
      <c r="H3" s="15" t="str" cm="1">
        <f t="array" aca="1" ref="H3" ca="1">B3 &amp; "-" &amp; SUM(IF( ($B$3:$B$10=B3)*($F$3:$F$10&lt;=F3),1))</f>
        <v>기계공학과-2</v>
      </c>
      <c r="K3" s="42" t="s">
        <v>141</v>
      </c>
    </row>
    <row r="4" spans="1:11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>
        <f t="shared" ref="F4:F10" ca="1" si="0">SUMPRODUCT(C4:E4,OFFSET($A$13,MATCH(B4, $A$14:$A$16,0),1, 1, 3))</f>
        <v>81.900000000000006</v>
      </c>
      <c r="G4" s="8" t="str">
        <f t="shared" ref="G4:G10" ca="1" si="1">LOOKUP(F4,$F$14:$F$18,$G$14:$G$18)</f>
        <v>B</v>
      </c>
      <c r="H4" s="15" t="str" cm="1">
        <f t="array" aca="1" ref="H4" ca="1">B4 &amp; "-" &amp; SUM(IF( ($B$3:$B$10=B4)*($F$3:$F$10&lt;=F4),1))</f>
        <v>건축학과-3</v>
      </c>
    </row>
    <row r="5" spans="1:11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>
        <f t="shared" ca="1" si="0"/>
        <v>92.9</v>
      </c>
      <c r="G5" s="8" t="str">
        <f t="shared" ca="1" si="1"/>
        <v>A</v>
      </c>
      <c r="H5" s="15" t="str" cm="1">
        <f t="array" aca="1" ref="H5" ca="1">B5 &amp; "-" &amp; SUM(IF( ($B$3:$B$10=B5)*($F$3:$F$10&lt;=F5),1))</f>
        <v>토목과-3</v>
      </c>
      <c r="K5" s="42" t="s">
        <v>142</v>
      </c>
    </row>
    <row r="6" spans="1:11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>
        <f t="shared" ca="1" si="0"/>
        <v>78.5</v>
      </c>
      <c r="G6" s="8" t="str">
        <f t="shared" ca="1" si="1"/>
        <v>C</v>
      </c>
      <c r="H6" s="15" t="str" cm="1">
        <f t="array" aca="1" ref="H6" ca="1">B6 &amp; "-" &amp; SUM(IF( ($B$3:$B$10=B6)*($F$3:$F$10&lt;=F6),1))</f>
        <v>토목과-1</v>
      </c>
    </row>
    <row r="7" spans="1:11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>
        <f t="shared" ca="1" si="0"/>
        <v>80.2</v>
      </c>
      <c r="G7" s="8" t="str">
        <f t="shared" ca="1" si="1"/>
        <v>B</v>
      </c>
      <c r="H7" s="15" t="str" cm="1">
        <f t="array" aca="1" ref="H7" ca="1">B7 &amp; "-" &amp; SUM(IF( ($B$3:$B$10=B7)*($F$3:$F$10&lt;=F7),1))</f>
        <v>건축학과-2</v>
      </c>
    </row>
    <row r="8" spans="1:11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>
        <f t="shared" ca="1" si="0"/>
        <v>79.099999999999994</v>
      </c>
      <c r="G8" s="8" t="str">
        <f t="shared" ca="1" si="1"/>
        <v>C</v>
      </c>
      <c r="H8" s="15" t="str" cm="1">
        <f t="array" aca="1" ref="H8" ca="1">B8 &amp; "-" &amp; SUM(IF( ($B$3:$B$10=B8)*($F$3:$F$10&lt;=F8),1))</f>
        <v>기계공학과-1</v>
      </c>
    </row>
    <row r="9" spans="1:11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>
        <f t="shared" ca="1" si="0"/>
        <v>90.3</v>
      </c>
      <c r="G9" s="8" t="str">
        <f t="shared" ca="1" si="1"/>
        <v>A</v>
      </c>
      <c r="H9" s="15" t="str" cm="1">
        <f t="array" aca="1" ref="H9" ca="1">B9 &amp; "-" &amp; SUM(IF( ($B$3:$B$10=B9)*($F$3:$F$10&lt;=F9),1))</f>
        <v>토목과-2</v>
      </c>
    </row>
    <row r="10" spans="1:11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>
        <f t="shared" ca="1" si="0"/>
        <v>78.2</v>
      </c>
      <c r="G10" s="8" t="str">
        <f t="shared" ca="1" si="1"/>
        <v>C</v>
      </c>
      <c r="H10" s="15" t="str" cm="1">
        <f t="array" aca="1" ref="H10" ca="1">B10 &amp; "-" &amp; SUM(IF( ($B$3:$B$10=B10)*($F$3:$F$10&lt;=F10),1))</f>
        <v>건축학과-1</v>
      </c>
    </row>
    <row r="12" spans="1:11">
      <c r="A12" t="s">
        <v>48</v>
      </c>
      <c r="F12" t="s">
        <v>49</v>
      </c>
      <c r="G12" t="s">
        <v>50</v>
      </c>
    </row>
    <row r="13" spans="1:11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11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11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11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 cm="1">
        <f t="array" ref="G21">총판매액(D21,E21)</f>
        <v>34030</v>
      </c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 cm="1">
        <f t="array" ref="G22">총판매액(D22,E22)</f>
        <v>61278</v>
      </c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 cm="1">
        <f t="array" ref="G23">총판매액(D23,E23)</f>
        <v>68050</v>
      </c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 cm="1">
        <f t="array" ref="G24">총판매액(D24,E24)</f>
        <v>70067</v>
      </c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 cm="1">
        <f t="array" ref="G25">총판매액(D25,E25)</f>
        <v>81050</v>
      </c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 cm="1">
        <f t="array" ref="G26">총판매액(D26,E26)</f>
        <v>84067</v>
      </c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 cm="1">
        <f t="array" ref="G27">총판매액(D27,E27)</f>
        <v>84056</v>
      </c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 cm="1">
        <f t="array" ref="G28">총판매액(D28,E28)</f>
        <v>85080</v>
      </c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 cm="1">
        <f t="array" ref="G29">총판매액(D29,E29)</f>
        <v>87075</v>
      </c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>
        <f t="array" ref="B32">MIN(MAX( ($A$21:$A$29=A32)*($D$21:$D$29)), MAX( ($A$21:$A$29=A32)*($F$21:$F$29)))</f>
        <v>84000</v>
      </c>
    </row>
    <row r="33" spans="1:2">
      <c r="A33" s="8" t="s">
        <v>65</v>
      </c>
      <c r="B33" s="13">
        <f t="array" ref="B33">MIN(MAX( ($A$21:$A$29=A33)*($D$21:$D$29)), MAX( ($A$21:$A$29=A33)*($F$21:$F$29)))</f>
        <v>61200</v>
      </c>
    </row>
    <row r="34" spans="1:2">
      <c r="A34" s="8" t="s">
        <v>68</v>
      </c>
      <c r="B34" s="13">
        <f t="array" ref="B34">MIN(MAX( ($A$21:$A$29=A34)*($D$21:$D$29)), MAX( ($A$21:$A$29=A34)*($F$21:$F$29)))</f>
        <v>80000</v>
      </c>
    </row>
    <row r="35" spans="1:2">
      <c r="A35" s="8" t="s">
        <v>70</v>
      </c>
      <c r="B35" s="13">
        <f t="array" ref="B35">MIN(MAX( ($A$21:$A$29=A35)*($D$21:$D$29)), MAX( ($A$21:$A$29=A35)*($F$21:$F$29)))</f>
        <v>84000</v>
      </c>
    </row>
  </sheetData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workbookViewId="0">
      <selection activeCell="L10" sqref="L10"/>
    </sheetView>
  </sheetViews>
  <sheetFormatPr defaultRowHeight="16.5"/>
  <cols>
    <col min="1" max="1" width="14.75" bestFit="1" customWidth="1"/>
    <col min="2" max="3" width="7.5" bestFit="1" customWidth="1"/>
    <col min="4" max="4" width="8.375" bestFit="1" customWidth="1"/>
    <col min="5" max="11" width="7.625" bestFit="1" customWidth="1"/>
    <col min="12" max="12" width="9.875" bestFit="1" customWidth="1"/>
    <col min="13" max="26" width="7.625" bestFit="1" customWidth="1"/>
    <col min="27" max="27" width="9.875" bestFit="1" customWidth="1"/>
    <col min="28" max="28" width="7.375" bestFit="1" customWidth="1"/>
  </cols>
  <sheetData>
    <row r="2" spans="1:4">
      <c r="A2" s="38" t="s">
        <v>135</v>
      </c>
      <c r="B2" s="38" t="s">
        <v>31</v>
      </c>
    </row>
    <row r="3" spans="1:4">
      <c r="A3" s="38" t="s">
        <v>136</v>
      </c>
      <c r="B3" t="s">
        <v>133</v>
      </c>
      <c r="C3" t="s">
        <v>134</v>
      </c>
      <c r="D3" t="s">
        <v>132</v>
      </c>
    </row>
    <row r="4" spans="1:4">
      <c r="A4" t="s">
        <v>137</v>
      </c>
      <c r="B4" s="39">
        <v>0.63335607094133695</v>
      </c>
      <c r="C4" s="39">
        <v>0.36664392905866305</v>
      </c>
      <c r="D4" s="39">
        <v>1</v>
      </c>
    </row>
    <row r="5" spans="1:4">
      <c r="A5" t="s">
        <v>138</v>
      </c>
      <c r="B5" s="39">
        <v>0.30637691485571783</v>
      </c>
      <c r="C5" s="39">
        <v>0.69362308514428217</v>
      </c>
      <c r="D5" s="39">
        <v>1</v>
      </c>
    </row>
    <row r="6" spans="1:4">
      <c r="A6" t="s">
        <v>132</v>
      </c>
      <c r="B6" s="39">
        <v>0.47342742638090257</v>
      </c>
      <c r="C6" s="39">
        <v>0.52657257361909737</v>
      </c>
      <c r="D6" s="39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F8"/>
  <sheetViews>
    <sheetView workbookViewId="0">
      <selection activeCell="O14" sqref="O14"/>
    </sheetView>
  </sheetViews>
  <sheetFormatPr defaultRowHeight="16.5"/>
  <sheetData>
    <row r="1" spans="1:6">
      <c r="A1" s="30" t="s">
        <v>76</v>
      </c>
      <c r="B1" s="30"/>
      <c r="C1" s="30"/>
      <c r="D1" s="30"/>
    </row>
    <row r="2" spans="1:6">
      <c r="A2" s="8" t="s">
        <v>77</v>
      </c>
      <c r="B2" s="8" t="s">
        <v>73</v>
      </c>
      <c r="C2" s="8" t="s">
        <v>74</v>
      </c>
      <c r="D2" s="8" t="s">
        <v>75</v>
      </c>
    </row>
    <row r="3" spans="1:6">
      <c r="A3" s="8" t="s">
        <v>78</v>
      </c>
      <c r="B3" s="8">
        <v>550</v>
      </c>
      <c r="C3" s="8">
        <v>56</v>
      </c>
      <c r="D3" s="8">
        <v>340</v>
      </c>
      <c r="F3" t="b">
        <f>SEARCH("M", $A3)&gt;=1</f>
        <v>1</v>
      </c>
    </row>
    <row r="4" spans="1:6">
      <c r="A4" s="8" t="s">
        <v>79</v>
      </c>
      <c r="B4" s="8">
        <v>345</v>
      </c>
      <c r="C4" s="8">
        <v>89</v>
      </c>
      <c r="D4" s="8">
        <v>110</v>
      </c>
    </row>
    <row r="5" spans="1:6">
      <c r="A5" s="8" t="s">
        <v>80</v>
      </c>
      <c r="B5" s="8">
        <v>789</v>
      </c>
      <c r="C5" s="8">
        <v>456</v>
      </c>
      <c r="D5" s="8">
        <v>70</v>
      </c>
    </row>
    <row r="6" spans="1:6">
      <c r="A6" s="8" t="s">
        <v>81</v>
      </c>
      <c r="B6" s="8">
        <v>120</v>
      </c>
      <c r="C6" s="8">
        <v>98</v>
      </c>
      <c r="D6" s="8">
        <v>20</v>
      </c>
    </row>
    <row r="7" spans="1:6">
      <c r="A7" s="8" t="s">
        <v>82</v>
      </c>
      <c r="B7" s="8">
        <v>345</v>
      </c>
      <c r="C7" s="8">
        <v>123</v>
      </c>
      <c r="D7" s="8">
        <v>98</v>
      </c>
    </row>
    <row r="8" spans="1:6">
      <c r="A8" s="8" t="s">
        <v>83</v>
      </c>
      <c r="B8" s="8">
        <v>666</v>
      </c>
      <c r="C8" s="8">
        <v>110</v>
      </c>
      <c r="D8" s="8">
        <v>89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1F483726-7FE3-429E-A32A-14870BE62F55}">
      <formula1>SEARCH("M", $A3)&gt;=1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workbookViewId="0">
      <selection activeCell="A3" sqref="A3:A8"/>
    </sheetView>
  </sheetViews>
  <sheetFormatPr defaultRowHeight="16.5"/>
  <sheetData>
    <row r="1" spans="1:4">
      <c r="A1" s="30" t="s">
        <v>84</v>
      </c>
      <c r="B1" s="30"/>
      <c r="C1" s="30"/>
      <c r="D1" s="30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3778E5C9-DDF4-4876-8B6D-A956F262B2A3}">
      <formula1>SEARCH("M", $A3)&gt;=1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8"/>
  <dimension ref="A1:E20"/>
  <sheetViews>
    <sheetView workbookViewId="0">
      <selection activeCell="J23" sqref="J23"/>
    </sheetView>
  </sheetViews>
  <sheetFormatPr defaultRowHeight="16.5" outlineLevelRow="1"/>
  <cols>
    <col min="1" max="1" width="9" bestFit="1" customWidth="1"/>
    <col min="2" max="2" width="6.5" customWidth="1"/>
    <col min="3" max="3" width="7.375" customWidth="1"/>
    <col min="4" max="5" width="9.875" customWidth="1"/>
  </cols>
  <sheetData>
    <row r="1" spans="1:5">
      <c r="A1" s="30" t="s">
        <v>85</v>
      </c>
      <c r="B1" s="30"/>
      <c r="C1" s="30"/>
      <c r="D1" s="30"/>
      <c r="E1" s="30"/>
    </row>
    <row r="2" spans="1:5">
      <c r="A2" s="8" t="s">
        <v>77</v>
      </c>
      <c r="B2" s="8"/>
      <c r="C2" s="8" t="s">
        <v>73</v>
      </c>
      <c r="D2" s="8" t="s">
        <v>74</v>
      </c>
      <c r="E2" s="8" t="s">
        <v>75</v>
      </c>
    </row>
    <row r="3" spans="1:5" hidden="1" outlineLevel="1">
      <c r="A3" s="8"/>
      <c r="B3" s="8" t="s">
        <v>139</v>
      </c>
      <c r="C3" s="8">
        <f>상반기!$B$3</f>
        <v>550</v>
      </c>
      <c r="D3" s="8">
        <f>상반기!$C$3</f>
        <v>56</v>
      </c>
      <c r="E3" s="8">
        <f>상반기!$D$3</f>
        <v>340</v>
      </c>
    </row>
    <row r="4" spans="1:5" hidden="1" outlineLevel="1" collapsed="1">
      <c r="A4" s="8"/>
      <c r="B4" s="8" t="s">
        <v>139</v>
      </c>
      <c r="C4" s="8">
        <f>하반기!$B$3</f>
        <v>440</v>
      </c>
      <c r="D4" s="8">
        <f>하반기!$C$3</f>
        <v>47</v>
      </c>
      <c r="E4" s="8">
        <f>하반기!$D$3</f>
        <v>300</v>
      </c>
    </row>
    <row r="5" spans="1:5" collapsed="1">
      <c r="A5" s="8" t="s">
        <v>78</v>
      </c>
      <c r="B5" s="8"/>
      <c r="C5" s="8">
        <f>AVERAGE(C3:C4)</f>
        <v>495</v>
      </c>
      <c r="D5" s="8">
        <f>AVERAGE(D3:D4)</f>
        <v>51.5</v>
      </c>
      <c r="E5" s="8">
        <f>AVERAGE(E3:E4)</f>
        <v>320</v>
      </c>
    </row>
    <row r="6" spans="1:5" hidden="1" outlineLevel="1">
      <c r="A6" s="8"/>
      <c r="B6" s="8" t="s">
        <v>139</v>
      </c>
      <c r="C6" s="8">
        <f>상반기!$B$4</f>
        <v>345</v>
      </c>
      <c r="D6" s="8">
        <f>상반기!$C$4</f>
        <v>89</v>
      </c>
      <c r="E6" s="8">
        <f>상반기!$D$4</f>
        <v>110</v>
      </c>
    </row>
    <row r="7" spans="1:5" hidden="1" outlineLevel="1" collapsed="1">
      <c r="A7" s="8"/>
      <c r="B7" s="8" t="s">
        <v>139</v>
      </c>
      <c r="C7" s="8">
        <f>하반기!$B$4</f>
        <v>456</v>
      </c>
      <c r="D7" s="8">
        <f>하반기!$C$4</f>
        <v>234</v>
      </c>
      <c r="E7" s="8">
        <f>하반기!$D$4</f>
        <v>322</v>
      </c>
    </row>
    <row r="8" spans="1:5" collapsed="1">
      <c r="A8" s="8" t="s">
        <v>79</v>
      </c>
      <c r="B8" s="8"/>
      <c r="C8" s="8">
        <f>AVERAGE(C6:C7)</f>
        <v>400.5</v>
      </c>
      <c r="D8" s="8">
        <f>AVERAGE(D6:D7)</f>
        <v>161.5</v>
      </c>
      <c r="E8" s="8">
        <f>AVERAGE(E6:E7)</f>
        <v>216</v>
      </c>
    </row>
    <row r="9" spans="1:5" hidden="1" outlineLevel="1">
      <c r="A9" s="8"/>
      <c r="B9" s="8" t="s">
        <v>139</v>
      </c>
      <c r="C9" s="8">
        <f>상반기!$B$5</f>
        <v>789</v>
      </c>
      <c r="D9" s="8">
        <f>상반기!$C$5</f>
        <v>456</v>
      </c>
      <c r="E9" s="8">
        <f>상반기!$D$5</f>
        <v>70</v>
      </c>
    </row>
    <row r="10" spans="1:5" hidden="1" outlineLevel="1" collapsed="1">
      <c r="A10" s="8"/>
      <c r="B10" s="8" t="s">
        <v>139</v>
      </c>
      <c r="C10" s="8">
        <f>하반기!$B$5</f>
        <v>556</v>
      </c>
      <c r="D10" s="8">
        <f>하반기!$C$5</f>
        <v>556</v>
      </c>
      <c r="E10" s="8">
        <f>하반기!$D$5</f>
        <v>220</v>
      </c>
    </row>
    <row r="11" spans="1:5" collapsed="1">
      <c r="A11" s="8" t="s">
        <v>80</v>
      </c>
      <c r="B11" s="8"/>
      <c r="C11" s="8">
        <f>AVERAGE(C9:C10)</f>
        <v>672.5</v>
      </c>
      <c r="D11" s="8">
        <f>AVERAGE(D9:D10)</f>
        <v>506</v>
      </c>
      <c r="E11" s="8">
        <f>AVERAGE(E9:E10)</f>
        <v>145</v>
      </c>
    </row>
    <row r="12" spans="1:5" hidden="1" outlineLevel="1">
      <c r="A12" s="8"/>
      <c r="B12" s="8" t="s">
        <v>139</v>
      </c>
      <c r="C12" s="8">
        <f>상반기!$B$6</f>
        <v>120</v>
      </c>
      <c r="D12" s="8">
        <f>상반기!$C$6</f>
        <v>98</v>
      </c>
      <c r="E12" s="8">
        <f>상반기!$D$6</f>
        <v>20</v>
      </c>
    </row>
    <row r="13" spans="1:5" hidden="1" outlineLevel="1" collapsed="1">
      <c r="A13" s="8"/>
      <c r="B13" s="8" t="s">
        <v>139</v>
      </c>
      <c r="C13" s="8">
        <f>하반기!$B$6</f>
        <v>234</v>
      </c>
      <c r="D13" s="8">
        <f>하반기!$C$6</f>
        <v>100</v>
      </c>
      <c r="E13" s="8">
        <f>하반기!$D$6</f>
        <v>30</v>
      </c>
    </row>
    <row r="14" spans="1:5" collapsed="1">
      <c r="A14" s="8" t="s">
        <v>81</v>
      </c>
      <c r="B14" s="8"/>
      <c r="C14" s="8">
        <f>AVERAGE(C12:C13)</f>
        <v>177</v>
      </c>
      <c r="D14" s="8">
        <f>AVERAGE(D12:D13)</f>
        <v>99</v>
      </c>
      <c r="E14" s="8">
        <f>AVERAGE(E12:E13)</f>
        <v>25</v>
      </c>
    </row>
    <row r="15" spans="1:5" hidden="1" outlineLevel="1">
      <c r="A15" s="8"/>
      <c r="B15" s="8" t="s">
        <v>139</v>
      </c>
      <c r="C15" s="8">
        <f>상반기!$B$7</f>
        <v>345</v>
      </c>
      <c r="D15" s="8">
        <f>상반기!$C$7</f>
        <v>123</v>
      </c>
      <c r="E15" s="8">
        <f>상반기!$D$7</f>
        <v>98</v>
      </c>
    </row>
    <row r="16" spans="1:5" hidden="1" outlineLevel="1" collapsed="1">
      <c r="A16" s="8"/>
      <c r="B16" s="8" t="s">
        <v>139</v>
      </c>
      <c r="C16" s="8">
        <f>하반기!$B$7</f>
        <v>556</v>
      </c>
      <c r="D16" s="8">
        <f>하반기!$C$7</f>
        <v>145</v>
      </c>
      <c r="E16" s="8">
        <f>하반기!$D$7</f>
        <v>78</v>
      </c>
    </row>
    <row r="17" spans="1:5" collapsed="1">
      <c r="A17" s="8" t="s">
        <v>82</v>
      </c>
      <c r="B17" s="8"/>
      <c r="C17" s="8">
        <f>AVERAGE(C15:C16)</f>
        <v>450.5</v>
      </c>
      <c r="D17" s="8">
        <f>AVERAGE(D15:D16)</f>
        <v>134</v>
      </c>
      <c r="E17" s="8">
        <f>AVERAGE(E15:E16)</f>
        <v>88</v>
      </c>
    </row>
    <row r="18" spans="1:5" hidden="1" outlineLevel="1">
      <c r="A18" s="8"/>
      <c r="B18" s="8" t="s">
        <v>139</v>
      </c>
      <c r="C18" s="8">
        <f>상반기!$B$8</f>
        <v>666</v>
      </c>
      <c r="D18" s="8">
        <f>상반기!$C$8</f>
        <v>110</v>
      </c>
      <c r="E18" s="8">
        <f>상반기!$D$8</f>
        <v>89</v>
      </c>
    </row>
    <row r="19" spans="1:5" hidden="1" outlineLevel="1" collapsed="1">
      <c r="A19" s="8"/>
      <c r="B19" s="8" t="s">
        <v>139</v>
      </c>
      <c r="C19" s="8">
        <f>하반기!$B$8</f>
        <v>675</v>
      </c>
      <c r="D19" s="8">
        <f>하반기!$C$8</f>
        <v>98</v>
      </c>
      <c r="E19" s="8">
        <f>하반기!$D$8</f>
        <v>65</v>
      </c>
    </row>
    <row r="20" spans="1:5" collapsed="1">
      <c r="A20" s="8" t="s">
        <v>83</v>
      </c>
      <c r="B20" s="8"/>
      <c r="C20" s="8">
        <f>AVERAGE(C18:C19)</f>
        <v>670.5</v>
      </c>
      <c r="D20" s="8">
        <f>AVERAGE(D18:D19)</f>
        <v>104</v>
      </c>
      <c r="E20" s="8">
        <f>AVERAGE(E18:E19)</f>
        <v>77</v>
      </c>
    </row>
  </sheetData>
  <dataConsolidate function="average" leftLabels="1" topLabels="1" link="1">
    <dataRefs count="2">
      <dataRef ref="A2:D8" sheet="상반기"/>
      <dataRef ref="A2:D8" sheet="하반기"/>
    </dataRefs>
  </dataConsolidate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workbookViewId="0">
      <selection activeCell="N11" sqref="N11"/>
    </sheetView>
  </sheetViews>
  <sheetFormatPr defaultRowHeight="16.5"/>
  <cols>
    <col min="1" max="1" width="13" bestFit="1" customWidth="1"/>
    <col min="2" max="2" width="7.125" bestFit="1" customWidth="1"/>
    <col min="3" max="3" width="11.375" bestFit="1" customWidth="1"/>
    <col min="4" max="4" width="10.875" customWidth="1"/>
  </cols>
  <sheetData>
    <row r="1" spans="1:5" ht="20.25">
      <c r="B1" s="31" t="s">
        <v>86</v>
      </c>
      <c r="C1" s="31"/>
      <c r="D1" s="31"/>
      <c r="E1" s="31"/>
    </row>
    <row r="3" spans="1:5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2"/>
  <sheetViews>
    <sheetView workbookViewId="0">
      <selection activeCell="L7" sqref="L7"/>
    </sheetView>
  </sheetViews>
  <sheetFormatPr defaultRowHeight="16.5"/>
  <cols>
    <col min="1" max="1" width="2.5" customWidth="1"/>
    <col min="2" max="2" width="8.75" customWidth="1"/>
    <col min="3" max="3" width="8.625" customWidth="1"/>
    <col min="4" max="5" width="7.75" customWidth="1"/>
    <col min="6" max="6" width="11.875" bestFit="1" customWidth="1"/>
    <col min="7" max="7" width="2.2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>
      <c r="B4" s="8" t="s">
        <v>103</v>
      </c>
      <c r="C4" s="8" t="s">
        <v>104</v>
      </c>
      <c r="D4" s="20">
        <v>20000</v>
      </c>
      <c r="E4" s="20">
        <v>1000</v>
      </c>
      <c r="F4" s="40" t="s">
        <v>112</v>
      </c>
    </row>
    <row r="5" spans="2:6">
      <c r="B5" s="8" t="s">
        <v>103</v>
      </c>
      <c r="C5" s="8" t="s">
        <v>105</v>
      </c>
      <c r="D5" s="20">
        <v>18000</v>
      </c>
      <c r="E5" s="20">
        <v>865</v>
      </c>
      <c r="F5" s="40">
        <v>4770000</v>
      </c>
    </row>
    <row r="6" spans="2:6">
      <c r="B6" s="8" t="s">
        <v>103</v>
      </c>
      <c r="C6" s="8" t="s">
        <v>106</v>
      </c>
      <c r="D6" s="20">
        <v>15000</v>
      </c>
      <c r="E6" s="20">
        <v>920</v>
      </c>
      <c r="F6" s="40">
        <v>4800000</v>
      </c>
    </row>
    <row r="7" spans="2:6">
      <c r="B7" s="8" t="s">
        <v>107</v>
      </c>
      <c r="C7" s="8" t="s">
        <v>104</v>
      </c>
      <c r="D7" s="20">
        <v>20000</v>
      </c>
      <c r="E7" s="20">
        <v>758</v>
      </c>
      <c r="F7" s="40">
        <v>3160000</v>
      </c>
    </row>
    <row r="8" spans="2:6">
      <c r="B8" s="8" t="s">
        <v>107</v>
      </c>
      <c r="C8" s="8" t="s">
        <v>108</v>
      </c>
      <c r="D8" s="20">
        <v>45000</v>
      </c>
      <c r="E8" s="20">
        <v>600</v>
      </c>
      <c r="F8" s="40">
        <v>0</v>
      </c>
    </row>
    <row r="9" spans="2:6">
      <c r="B9" s="8" t="s">
        <v>107</v>
      </c>
      <c r="C9" s="8" t="s">
        <v>106</v>
      </c>
      <c r="D9" s="20">
        <v>15000</v>
      </c>
      <c r="E9" s="20">
        <v>675</v>
      </c>
      <c r="F9" s="40">
        <v>1125000</v>
      </c>
    </row>
    <row r="10" spans="2:6">
      <c r="B10" s="8" t="s">
        <v>109</v>
      </c>
      <c r="C10" s="8" t="s">
        <v>104</v>
      </c>
      <c r="D10" s="20">
        <v>20000</v>
      </c>
      <c r="E10" s="20">
        <v>556</v>
      </c>
      <c r="F10" s="40">
        <v>-880000</v>
      </c>
    </row>
    <row r="11" spans="2:6">
      <c r="B11" s="8" t="s">
        <v>109</v>
      </c>
      <c r="C11" s="8" t="s">
        <v>105</v>
      </c>
      <c r="D11" s="20">
        <v>18000</v>
      </c>
      <c r="E11" s="20">
        <v>893</v>
      </c>
      <c r="F11" s="40">
        <v>5274000</v>
      </c>
    </row>
    <row r="12" spans="2:6">
      <c r="B12" s="8" t="s">
        <v>109</v>
      </c>
      <c r="C12" s="8" t="s">
        <v>110</v>
      </c>
      <c r="D12" s="20">
        <v>17500</v>
      </c>
      <c r="E12" s="20">
        <v>454</v>
      </c>
      <c r="F12" s="40">
        <v>-2555000</v>
      </c>
    </row>
  </sheetData>
  <phoneticPr fontId="1" type="noConversion"/>
  <conditionalFormatting sqref="E4:E12">
    <cfRule type="iconSet" priority="1">
      <iconSet iconSet="4RedToBlack">
        <cfvo type="percent" val="0"/>
        <cfvo type="num" val="500"/>
        <cfvo type="num" val="700"/>
        <cfvo type="num" val="900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tuw</cp:lastModifiedBy>
  <dcterms:created xsi:type="dcterms:W3CDTF">2023-05-12T01:27:33Z</dcterms:created>
  <dcterms:modified xsi:type="dcterms:W3CDTF">2025-07-22T07:19:12Z</dcterms:modified>
</cp:coreProperties>
</file>