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kyma03\Desktop\06회\"/>
    </mc:Choice>
  </mc:AlternateContent>
  <xr:revisionPtr revIDLastSave="0" documentId="13_ncr:1_{BADC136F-C072-42B7-8567-F1FABB4C8E79}" xr6:coauthVersionLast="47" xr6:coauthVersionMax="47" xr10:uidLastSave="{00000000-0000-0000-0000-000000000000}"/>
  <bookViews>
    <workbookView xWindow="-108" yWindow="-108" windowWidth="23256" windowHeight="12576" firstSheet="2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eta.AVERAGE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L4" i="3"/>
  <c r="L5" i="3"/>
  <c r="L6" i="3"/>
  <c r="L7" i="3"/>
  <c r="L8" i="3"/>
  <c r="L9" i="3"/>
  <c r="L3" i="3"/>
  <c r="K3" i="3"/>
  <c r="K9" i="3"/>
  <c r="K4" i="3"/>
  <c r="K5" i="3"/>
  <c r="K6" i="3"/>
  <c r="K7" i="3"/>
  <c r="K8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  <c r="I3" i="3" a="1"/>
  <c r="I4" i="3" a="1"/>
  <c r="I8" i="3" a="1"/>
  <c r="I12" i="3" a="1"/>
  <c r="I16" i="3" a="1"/>
  <c r="I20" i="3" a="1"/>
  <c r="I24" i="3" a="1"/>
  <c r="I28" i="3" a="1"/>
  <c r="I5" i="3" a="1"/>
  <c r="I9" i="3" a="1"/>
  <c r="I13" i="3" a="1"/>
  <c r="I17" i="3" a="1"/>
  <c r="I21" i="3" a="1"/>
  <c r="I25" i="3" a="1"/>
  <c r="I18" i="3" a="1"/>
  <c r="I6" i="3" a="1"/>
  <c r="I10" i="3" a="1"/>
  <c r="I14" i="3" a="1"/>
  <c r="I22" i="3" a="1"/>
  <c r="I26" i="3" a="1"/>
  <c r="I7" i="3" a="1"/>
  <c r="I11" i="3" a="1"/>
  <c r="I15" i="3" a="1"/>
  <c r="I19" i="3" a="1"/>
  <c r="I23" i="3" a="1"/>
  <c r="I27" i="3" a="1"/>
  <c r="I27" i="3" l="1"/>
  <c r="I23" i="3"/>
  <c r="I19" i="3"/>
  <c r="I15" i="3"/>
  <c r="I11" i="3"/>
  <c r="I7" i="3"/>
  <c r="I26" i="3"/>
  <c r="I22" i="3"/>
  <c r="I14" i="3"/>
  <c r="I10" i="3"/>
  <c r="I6" i="3"/>
  <c r="I18" i="3"/>
  <c r="I25" i="3"/>
  <c r="I21" i="3"/>
  <c r="I17" i="3"/>
  <c r="I13" i="3"/>
  <c r="I9" i="3"/>
  <c r="I5" i="3"/>
  <c r="I28" i="3"/>
  <c r="I24" i="3"/>
  <c r="I20" i="3"/>
  <c r="I16" i="3"/>
  <c r="I12" i="3"/>
  <c r="I8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49BC29-6C7D-402D-BBB0-E6E543BB2C5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6DC8D95-F0C1-47B9-86F4-00763B606435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skyma03\Desktop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<sst xmlns="http://schemas.openxmlformats.org/spreadsheetml/2006/main" count="432" uniqueCount="224">
  <si>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</si>
  <si>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</si>
  <si>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</si>
  <si>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</si>
  <si>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</si>
  <si>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</si>
  <si>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</si>
  <si>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</si>
  <si>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</si>
  <si>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</si>
  <si>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</si>
  <si>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</si>
  <si>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</si>
  <si>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</si>
  <si>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</si>
  <si>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</si>
  <si>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</si>
  <si>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</si>
  <si>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</si>
  <si>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</si>
  <si>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</si>
  <si>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</si>
  <si>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</si>
  <si>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</si>
  <si>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</si>
  <si>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</si>
  <si>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</si>
  <si>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</si>
  <si>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</si>
  <si>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</si>
  <si>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</si>
  <si>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</si>
  <si>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</si>
  <si>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</si>
  <si>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</si>
  <si>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</si>
  <si>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</si>
  <si>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</si>
  <si>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</si>
  <si>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</si>
  <si>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</si>
  <si>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</si>
  <si>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</si>
  <si>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</si>
  <si>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</si>
  <si>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</si>
  <si>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</si>
  <si>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</si>
  <si>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</si>
  <si>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</si>
  <si>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</si>
  <si>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</si>
  <si>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</si>
  <si>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</si>
  <si>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</si>
  <si>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</si>
  <si>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</si>
  <si>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</si>
  <si>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</si>
  <si>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</si>
  <si>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</si>
  <si>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</si>
  <si>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</si>
  <si>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</si>
  <si>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</si>
  <si>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</si>
  <si>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</si>
  <si>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</si>
  <si>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</si>
  <si>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</si>
  <si>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</si>
  <si>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</si>
  <si>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</si>
  <si>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</si>
  <si>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</si>
  <si>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</si>
  <si>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</si>
  <si>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</si>
  <si>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</si>
  <si>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</si>
  <si>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</si>
  <si>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</si>
  <si>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</si>
  <si>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</si>
  <si>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</si>
  <si>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</si>
  <si>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</si>
  <si>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</si>
  <si>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</si>
  <si>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</si>
  <si>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</si>
  <si>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</si>
  <si>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</si>
  <si>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</si>
  <si>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</si>
  <si>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</si>
  <si>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</si>
  <si>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</si>
  <si>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</si>
  <si>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</si>
  <si>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</si>
  <si>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</si>
  <si>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</si>
  <si>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</si>
  <si>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</si>
  <si>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</si>
  <si>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</si>
  <si>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</si>
  <si>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</si>
  <si>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</si>
  <si>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</si>
  <si>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</si>
  <si>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</si>
  <si>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</si>
  <si>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</si>
  <si>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</si>
  <si>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</si>
  <si>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</si>
  <si>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</si>
  <si>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</si>
  <si>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</si>
  <si>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</si>
  <si>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</si>
  <si>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</si>
  <si>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</si>
  <si>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</si>
  <si>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</si>
  <si>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</si>
  <si>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</si>
  <si>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</si>
  <si>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</si>
  <si>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</si>
  <si>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</si>
  <si>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</si>
  <si>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</si>
  <si>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</si>
  <si>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</si>
  <si>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</si>
  <si>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</si>
  <si>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</si>
  <si>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</si>
  <si>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</si>
  <si>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</si>
  <si>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</si>
  <si>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</si>
  <si>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</si>
  <si>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</si>
  <si>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</si>
  <si>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</si>
  <si>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</si>
  <si>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</si>
  <si>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</si>
  <si>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</si>
  <si>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</si>
  <si>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</si>
  <si>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</si>
  <si>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</si>
  <si>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</si>
  <si>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</si>
  <si>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</si>
  <si>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</si>
  <si>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</si>
  <si>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</si>
  <si>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</si>
  <si>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</si>
  <si>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</si>
  <si>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</si>
  <si>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</si>
  <si>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</si>
  <si>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</si>
  <si>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</si>
  <si>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</si>
  <si>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</si>
  <si>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</si>
  <si>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</si>
  <si>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</si>
  <si>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</si>
  <si>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</si>
  <si>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</si>
  <si>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</si>
  <si>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</si>
  <si>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</si>
  <si>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</si>
  <si>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</si>
  <si>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</si>
  <si>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</si>
  <si>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</si>
  <si>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</si>
  <si>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</si>
  <si>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</si>
  <si>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</si>
  <si>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</si>
  <si>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</si>
  <si>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</si>
  <si>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</si>
  <si>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</si>
  <si>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i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</si>
  <si>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</si>
  <si>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</si>
  <si>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</si>
  <si>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</si>
  <si>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</si>
  <si>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</si>
  <si>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평균: 단가</t>
  </si>
  <si>
    <t>평균: 실적</t>
  </si>
  <si>
    <t>등록일자(연도)</t>
  </si>
  <si>
    <t>값</t>
  </si>
  <si>
    <t>$G$2</t>
  </si>
  <si>
    <t>$G$4</t>
  </si>
  <si>
    <t>$G$5</t>
  </si>
  <si>
    <t>$G$6</t>
  </si>
  <si>
    <t>$G$7</t>
  </si>
  <si>
    <t>$G$8</t>
  </si>
  <si>
    <t>할인율 증가</t>
  </si>
  <si>
    <t>만든 사람 Windows 사용자 날짜 2024-11-02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</si>
  <si>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</si>
  <si>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</si>
  <si>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</si>
  <si>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</si>
  <si>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</si>
  <si>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</si>
  <si>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</si>
  <si>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</si>
  <si>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sadf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</si>
</sst>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A5-4541-88DB-0EC0CED68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278544"/>
        <c:axId val="598277104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598277104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278544"/>
        <c:crosses val="max"/>
        <c:crossBetween val="between"/>
      </c:valAx>
      <c:catAx>
        <c:axId val="598278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8277104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11</xdr:row>
      <xdr:rowOff>7620</xdr:rowOff>
    </xdr:from>
    <xdr:to>
      <xdr:col>5</xdr:col>
      <xdr:colOff>68580</xdr:colOff>
      <xdr:row>13</xdr:row>
      <xdr:rowOff>76200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15169F2F-D78A-E220-8E62-374CEEE59D16}"/>
            </a:ext>
          </a:extLst>
        </xdr:cNvPr>
        <xdr:cNvSpPr/>
      </xdr:nvSpPr>
      <xdr:spPr>
        <a:xfrm>
          <a:off x="2438400" y="2438400"/>
          <a:ext cx="1036320" cy="51054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구분표시</a:t>
          </a:r>
        </a:p>
      </xdr:txBody>
    </xdr:sp>
    <xdr:clientData/>
  </xdr:twoCellAnchor>
  <xdr:twoCellAnchor>
    <xdr:from>
      <xdr:col>5</xdr:col>
      <xdr:colOff>68580</xdr:colOff>
      <xdr:row>11</xdr:row>
      <xdr:rowOff>22860</xdr:rowOff>
    </xdr:from>
    <xdr:to>
      <xdr:col>6</xdr:col>
      <xdr:colOff>91440</xdr:colOff>
      <xdr:row>13</xdr:row>
      <xdr:rowOff>76200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B5857ECB-793E-A6D0-0723-D4DC80E18299}"/>
            </a:ext>
          </a:extLst>
        </xdr:cNvPr>
        <xdr:cNvSpPr/>
      </xdr:nvSpPr>
      <xdr:spPr>
        <a:xfrm>
          <a:off x="3474720" y="2453640"/>
          <a:ext cx="1028700" cy="4953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서식해체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indows 사용자" refreshedDate="45598.714899189814" backgroundQuery="1" createdVersion="8" refreshedVersion="8" minRefreshableVersion="3" recordCount="0" supportSubquery="1" supportAdvancedDrill="1" xr:uid="{76E87AFA-87A9-4054-AAE7-35CABB1AF9FF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2" level="32767"/>
    <cacheField name="[Measures].[평균: 실적]" caption="평균: 실적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FC46E6-3C92-4CA1-A758-13CDED9B18B5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>
      <items count="3">
        <item x="0" e="0"/>
        <item x="1" e="0"/>
        <item x="2" e="0"/>
      </items>
    </pivotField>
    <pivotField dataField="1" compact="0" showAll="0" defaultSubtotal="0"/>
    <pivotField dataField="1" compact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0" numFmtId="176"/>
    <dataField name="평균: 단가" fld="2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5">
            <a:lumMod val="40000"/>
            <a:lumOff val="60000"/>
          </a:schemeClr>
        </a:solidFill>
      </a:spPr>
      <a:bodyPr vertOverflow="clip" horzOverflow="clip" rtlCol="0" anchor="ctr"/>
      <a:lstStyle>
        <a:defPPr algn="ctr">
          <a:defRPr sz="1400" b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31" workbookViewId="0">
      <selection activeCell="I15" sqref="I15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2" t="s">
        <v>191</v>
      </c>
    </row>
    <row r="36" spans="1:6">
      <c r="A36" s="12" t="b">
        <f>AND((MID(A3,4,1)&gt;="5"),(OR(MONTH(E3)=3,MONTH(E3)=9)))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F3" sqref="F3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21" t="s">
        <v>88</v>
      </c>
      <c r="C5" s="22">
        <v>165</v>
      </c>
      <c r="D5" s="23">
        <v>150</v>
      </c>
    </row>
    <row r="6" spans="2:4">
      <c r="B6" s="21" t="s">
        <v>86</v>
      </c>
      <c r="C6" s="22">
        <v>42</v>
      </c>
      <c r="D6" s="23">
        <v>190</v>
      </c>
    </row>
    <row r="7" spans="2:4">
      <c r="B7" s="21" t="s">
        <v>48</v>
      </c>
      <c r="C7" s="22">
        <v>45</v>
      </c>
      <c r="D7" s="23">
        <v>139</v>
      </c>
    </row>
    <row r="8" spans="2:4">
      <c r="B8" s="21" t="s">
        <v>89</v>
      </c>
      <c r="C8" s="22">
        <v>159</v>
      </c>
      <c r="D8" s="23">
        <v>124</v>
      </c>
    </row>
    <row r="9" spans="2:4">
      <c r="B9" s="21" t="s">
        <v>90</v>
      </c>
      <c r="C9" s="22">
        <v>54</v>
      </c>
      <c r="D9" s="23">
        <v>129</v>
      </c>
    </row>
    <row r="10" spans="2:4">
      <c r="B10" s="21" t="s">
        <v>24</v>
      </c>
      <c r="C10" s="22">
        <v>120</v>
      </c>
      <c r="D10" s="23">
        <v>297</v>
      </c>
    </row>
    <row r="11" spans="2:4">
      <c r="B11" s="21" t="s">
        <v>91</v>
      </c>
      <c r="C11" s="22">
        <v>111</v>
      </c>
      <c r="D11" s="23">
        <v>268</v>
      </c>
    </row>
    <row r="12" spans="2:4">
      <c r="B12" s="21" t="s">
        <v>92</v>
      </c>
      <c r="C12" s="22">
        <v>4996</v>
      </c>
      <c r="D12" s="23">
        <v>118</v>
      </c>
    </row>
    <row r="13" spans="2:4">
      <c r="B13" s="21" t="s">
        <v>93</v>
      </c>
      <c r="C13" s="22">
        <v>15459</v>
      </c>
      <c r="D13" s="23">
        <v>134</v>
      </c>
    </row>
    <row r="14" spans="2:4">
      <c r="B14" s="21" t="s">
        <v>94</v>
      </c>
      <c r="C14" s="22">
        <v>448</v>
      </c>
      <c r="D14" s="23">
        <v>89</v>
      </c>
    </row>
    <row r="15" spans="2:4">
      <c r="B15" s="21" t="s">
        <v>77</v>
      </c>
      <c r="C15" s="22">
        <v>114</v>
      </c>
      <c r="D15" s="23">
        <v>118</v>
      </c>
    </row>
    <row r="16" spans="2:4">
      <c r="B16" s="21" t="s">
        <v>95</v>
      </c>
      <c r="C16" s="22">
        <v>441</v>
      </c>
      <c r="D16" s="23">
        <v>151</v>
      </c>
    </row>
    <row r="17" spans="2:4">
      <c r="B17" s="21" t="s">
        <v>96</v>
      </c>
      <c r="C17" s="22">
        <v>51</v>
      </c>
      <c r="D17" s="23">
        <v>89</v>
      </c>
    </row>
    <row r="18" spans="2:4">
      <c r="B18" s="21" t="s">
        <v>51</v>
      </c>
      <c r="C18" s="22">
        <v>82</v>
      </c>
      <c r="D18" s="23">
        <v>118</v>
      </c>
    </row>
    <row r="19" spans="2:4">
      <c r="B19" s="21" t="s">
        <v>97</v>
      </c>
      <c r="C19" s="22">
        <v>165</v>
      </c>
      <c r="D19" s="23">
        <v>165</v>
      </c>
    </row>
  </sheetData>
  <phoneticPr fontId="1" type="noConversion"/>
  <pageMargins left="0.7" right="0.7" top="0.75" bottom="0.75" header="0.3" footer="0.3"/>
  <pageSetup paperSize="9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P35"/>
  <sheetViews>
    <sheetView topLeftCell="A22" workbookViewId="0">
      <selection activeCell="F32" sqref="F32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16">
      <c r="A1" t="s">
        <v>98</v>
      </c>
    </row>
    <row r="2" spans="1:16">
      <c r="A2" s="1" t="s">
        <v>0</v>
      </c>
      <c r="B2" s="2" t="s">
        <v>99</v>
      </c>
      <c r="C2" s="1" t="s">
        <v>1</v>
      </c>
      <c r="D2" s="1" t="s">
        <v>2</v>
      </c>
      <c r="E2" s="7" t="s">
        <v>100</v>
      </c>
      <c r="F2" s="1" t="s">
        <v>3</v>
      </c>
      <c r="G2" s="1" t="s">
        <v>101</v>
      </c>
      <c r="H2" s="7" t="s">
        <v>102</v>
      </c>
      <c r="I2" s="7" t="s">
        <v>103</v>
      </c>
    </row>
    <row r="3" spans="1:16">
      <c r="A3" s="1" t="s">
        <v>11</v>
      </c>
      <c r="B3" s="2">
        <v>43512</v>
      </c>
      <c r="C3" s="3" t="s">
        <v>104</v>
      </c>
      <c r="D3" s="1" t="s">
        <v>8</v>
      </c>
      <c r="E3" s="8" t="str">
        <f>IF(LEFT(C3,2)=LEFT(D3,2), SUBSTITUTE(C3," ", "★",1), C3)</f>
        <v>건웅★로딘정 100mg</v>
      </c>
      <c r="F3" s="9">
        <v>178000</v>
      </c>
      <c r="G3" s="1">
        <v>115</v>
      </c>
      <c r="H3" s="10" t="str">
        <f>TEXT(IFERROR(F3*G3, ""), "#,###원")</f>
        <v>20,470,000원</v>
      </c>
      <c r="I3" t="str" cm="1">
        <f t="array" ref="I3">fn비고(C3)</f>
        <v>■</v>
      </c>
      <c r="K3">
        <f>MID(C3, LEN(C3)-4,3) *1</f>
        <v>100</v>
      </c>
      <c r="L3">
        <f>LEN(C3)-4</f>
        <v>8</v>
      </c>
      <c r="P3" t="s">
        <v>196</v>
      </c>
    </row>
    <row r="4" spans="1:16">
      <c r="A4" s="1" t="s">
        <v>44</v>
      </c>
      <c r="B4" s="2">
        <v>43564</v>
      </c>
      <c r="C4" s="3" t="s">
        <v>105</v>
      </c>
      <c r="D4" s="1" t="s">
        <v>36</v>
      </c>
      <c r="E4" s="8" t="str">
        <f t="shared" ref="E4:E28" si="0">IF(LEFT(C4,2)=LEFT(D4,2), SUBSTITUTE(C4," ", "★",1), C4)</f>
        <v>국제★구루메포민정 250mg</v>
      </c>
      <c r="F4" s="9">
        <v>59000</v>
      </c>
      <c r="G4" s="1">
        <v>129</v>
      </c>
      <c r="H4" s="10" t="str">
        <f t="shared" ref="H4:H28" si="1">TEXT(IFERROR(F4*G4, ""), "#,###원")</f>
        <v>7,611,000원</v>
      </c>
      <c r="I4" t="str" cm="1">
        <f t="array" ref="I4">fn비고(C4)</f>
        <v>■■</v>
      </c>
      <c r="K4">
        <f t="shared" ref="K4:K8" si="2">MID(C4, LEN(C4)-4,3) *1</f>
        <v>250</v>
      </c>
      <c r="L4">
        <f t="shared" ref="L4:L9" si="3">LEN(C4)-4</f>
        <v>11</v>
      </c>
    </row>
    <row r="5" spans="1:16">
      <c r="A5" s="1" t="s">
        <v>106</v>
      </c>
      <c r="B5" s="2">
        <v>43591</v>
      </c>
      <c r="C5" s="3" t="s">
        <v>107</v>
      </c>
      <c r="D5" s="1" t="s">
        <v>25</v>
      </c>
      <c r="E5" s="8" t="str">
        <f t="shared" si="0"/>
        <v>경인★염화리소짐정 90mg</v>
      </c>
      <c r="F5" s="9">
        <v>52000</v>
      </c>
      <c r="G5" s="1">
        <v>118</v>
      </c>
      <c r="H5" s="10" t="str">
        <f t="shared" si="1"/>
        <v>6,136,000원</v>
      </c>
      <c r="I5" t="str" cm="1">
        <f t="array" ref="I5">fn비고(C5)</f>
        <v/>
      </c>
      <c r="K5">
        <f t="shared" si="2"/>
        <v>90</v>
      </c>
      <c r="L5">
        <f t="shared" si="3"/>
        <v>10</v>
      </c>
    </row>
    <row r="6" spans="1:16">
      <c r="A6" s="1" t="s">
        <v>108</v>
      </c>
      <c r="B6" s="2">
        <v>44102</v>
      </c>
      <c r="C6" s="3" t="s">
        <v>109</v>
      </c>
      <c r="D6" s="1" t="s">
        <v>25</v>
      </c>
      <c r="E6" s="8" t="str">
        <f t="shared" si="0"/>
        <v>경인★파모티딘정 40mg</v>
      </c>
      <c r="F6" s="9">
        <v>119000</v>
      </c>
      <c r="G6" s="1">
        <v>89</v>
      </c>
      <c r="H6" s="10" t="str">
        <f t="shared" si="1"/>
        <v>10,591,000원</v>
      </c>
      <c r="I6" t="str" cm="1">
        <f t="array" ref="I6">fn비고(C6)</f>
        <v/>
      </c>
      <c r="K6">
        <f t="shared" si="2"/>
        <v>40</v>
      </c>
      <c r="L6">
        <f t="shared" si="3"/>
        <v>9</v>
      </c>
    </row>
    <row r="7" spans="1:16">
      <c r="A7" s="1" t="s">
        <v>110</v>
      </c>
      <c r="B7" s="2">
        <v>43103</v>
      </c>
      <c r="C7" s="3" t="s">
        <v>111</v>
      </c>
      <c r="D7" s="1" t="s">
        <v>36</v>
      </c>
      <c r="E7" s="8" t="str">
        <f t="shared" si="0"/>
        <v>극동 테녹시캄정 20mg</v>
      </c>
      <c r="F7" s="9">
        <v>312000</v>
      </c>
      <c r="G7" s="1">
        <v>89</v>
      </c>
      <c r="H7" s="10" t="str">
        <f t="shared" si="1"/>
        <v>27,768,000원</v>
      </c>
      <c r="I7" t="str" cm="1">
        <f t="array" ref="I7">fn비고(C7)</f>
        <v/>
      </c>
      <c r="K7">
        <f t="shared" si="2"/>
        <v>20</v>
      </c>
      <c r="L7">
        <f t="shared" si="3"/>
        <v>9</v>
      </c>
    </row>
    <row r="8" spans="1:16">
      <c r="A8" s="1" t="s">
        <v>112</v>
      </c>
      <c r="B8" s="2">
        <v>43309</v>
      </c>
      <c r="C8" s="3" t="s">
        <v>113</v>
      </c>
      <c r="D8" s="1" t="s">
        <v>36</v>
      </c>
      <c r="E8" s="8" t="str">
        <f t="shared" si="0"/>
        <v>아시클로버정 200mg</v>
      </c>
      <c r="F8" s="9">
        <v>458000</v>
      </c>
      <c r="G8" s="1">
        <v>118</v>
      </c>
      <c r="H8" s="10" t="str">
        <f t="shared" si="1"/>
        <v>54,044,000원</v>
      </c>
      <c r="I8" t="str" cm="1">
        <f t="array" ref="I8">fn비고(C8)</f>
        <v>■■</v>
      </c>
      <c r="K8">
        <f t="shared" si="2"/>
        <v>200</v>
      </c>
      <c r="L8">
        <f t="shared" si="3"/>
        <v>8</v>
      </c>
    </row>
    <row r="9" spans="1:16">
      <c r="A9" s="1" t="s">
        <v>9</v>
      </c>
      <c r="B9" s="2">
        <v>36959</v>
      </c>
      <c r="C9" s="3" t="s">
        <v>114</v>
      </c>
      <c r="D9" s="1" t="s">
        <v>8</v>
      </c>
      <c r="E9" s="8" t="str">
        <f t="shared" si="0"/>
        <v>파모티딘정 20mg</v>
      </c>
      <c r="F9" s="9">
        <v>39000</v>
      </c>
      <c r="G9" s="1" t="s">
        <v>115</v>
      </c>
      <c r="H9" s="10" t="str">
        <f t="shared" si="1"/>
        <v/>
      </c>
      <c r="I9" t="str" cm="1">
        <f t="array" ref="I9">fn비고(C9)</f>
        <v/>
      </c>
      <c r="K9">
        <f>MID(C9, LEN(C9)-4,3) *1</f>
        <v>20</v>
      </c>
      <c r="L9">
        <f t="shared" si="3"/>
        <v>6</v>
      </c>
    </row>
    <row r="10" spans="1:16">
      <c r="A10" s="1" t="s">
        <v>85</v>
      </c>
      <c r="B10" s="2">
        <v>43928</v>
      </c>
      <c r="C10" s="3" t="s">
        <v>116</v>
      </c>
      <c r="D10" s="1" t="s">
        <v>36</v>
      </c>
      <c r="E10" s="8" t="str">
        <f t="shared" si="0"/>
        <v>국제★각시원정 10mg</v>
      </c>
      <c r="F10" s="9">
        <v>42000</v>
      </c>
      <c r="G10" s="1">
        <v>190</v>
      </c>
      <c r="H10" s="10" t="str">
        <f t="shared" si="1"/>
        <v>7,980,000원</v>
      </c>
      <c r="I10" t="str" cm="1">
        <f t="array" ref="I10">fn비고(C10)</f>
        <v/>
      </c>
    </row>
    <row r="11" spans="1:16">
      <c r="A11" s="1" t="s">
        <v>117</v>
      </c>
      <c r="B11" s="2">
        <v>44082</v>
      </c>
      <c r="C11" s="3" t="s">
        <v>118</v>
      </c>
      <c r="D11" s="1" t="s">
        <v>119</v>
      </c>
      <c r="E11" s="8" t="str">
        <f t="shared" si="0"/>
        <v>염화리소짐정 90mg</v>
      </c>
      <c r="F11" s="9">
        <v>62000</v>
      </c>
      <c r="G11" s="1">
        <v>105</v>
      </c>
      <c r="H11" s="10" t="str">
        <f t="shared" si="1"/>
        <v>6,510,000원</v>
      </c>
      <c r="I11" t="str" cm="1">
        <f t="array" ref="I11">fn비고(C11)</f>
        <v/>
      </c>
    </row>
    <row r="12" spans="1:16">
      <c r="A12" s="1" t="s">
        <v>120</v>
      </c>
      <c r="B12" s="2">
        <v>43645</v>
      </c>
      <c r="C12" s="3" t="s">
        <v>121</v>
      </c>
      <c r="D12" s="1" t="s">
        <v>25</v>
      </c>
      <c r="E12" s="8" t="str">
        <f t="shared" si="0"/>
        <v>아테놀올정 100mg</v>
      </c>
      <c r="F12" s="9">
        <v>155000</v>
      </c>
      <c r="G12" s="1">
        <v>103</v>
      </c>
      <c r="H12" s="10" t="str">
        <f t="shared" si="1"/>
        <v>15,965,000원</v>
      </c>
      <c r="I12" t="str" cm="1">
        <f t="array" ref="I12">fn비고(C12)</f>
        <v>■</v>
      </c>
    </row>
    <row r="13" spans="1:16">
      <c r="A13" s="1" t="s">
        <v>122</v>
      </c>
      <c r="B13" s="2">
        <v>43683</v>
      </c>
      <c r="C13" s="3" t="s">
        <v>123</v>
      </c>
      <c r="D13" s="1" t="s">
        <v>8</v>
      </c>
      <c r="E13" s="8" t="str">
        <f t="shared" si="0"/>
        <v>프로치온아미드정 250mg</v>
      </c>
      <c r="F13" s="9">
        <v>80000</v>
      </c>
      <c r="G13" s="1">
        <v>139</v>
      </c>
      <c r="H13" s="10" t="str">
        <f t="shared" si="1"/>
        <v>11,120,000원</v>
      </c>
      <c r="I13" t="str" cm="1">
        <f t="array" ref="I13">fn비고(C13)</f>
        <v>■■</v>
      </c>
    </row>
    <row r="14" spans="1:16">
      <c r="A14" s="1" t="s">
        <v>124</v>
      </c>
      <c r="B14" s="2">
        <v>43892</v>
      </c>
      <c r="C14" s="3" t="s">
        <v>125</v>
      </c>
      <c r="D14" s="1" t="s">
        <v>8</v>
      </c>
      <c r="E14" s="8" t="str">
        <f t="shared" si="0"/>
        <v>노플록사신정 100mg</v>
      </c>
      <c r="F14" s="9">
        <v>125000</v>
      </c>
      <c r="G14" s="1">
        <v>134</v>
      </c>
      <c r="H14" s="10" t="str">
        <f t="shared" si="1"/>
        <v>16,750,000원</v>
      </c>
      <c r="I14" t="str" cm="1">
        <f t="array" ref="I14">fn비고(C14)</f>
        <v>■</v>
      </c>
    </row>
    <row r="15" spans="1:16">
      <c r="A15" s="1" t="s">
        <v>126</v>
      </c>
      <c r="B15" s="2">
        <v>43736</v>
      </c>
      <c r="C15" s="3" t="s">
        <v>127</v>
      </c>
      <c r="D15" s="1" t="s">
        <v>8</v>
      </c>
      <c r="E15" s="8" t="str">
        <f t="shared" si="0"/>
        <v>딜티아젬서방정 30mg</v>
      </c>
      <c r="F15" s="9">
        <v>53000</v>
      </c>
      <c r="G15" s="1">
        <v>151</v>
      </c>
      <c r="H15" s="10" t="str">
        <f t="shared" si="1"/>
        <v>8,003,000원</v>
      </c>
      <c r="I15" t="str" cm="1">
        <f t="array" ref="I15">fn비고(C15)</f>
        <v/>
      </c>
    </row>
    <row r="16" spans="1:16">
      <c r="A16" s="1" t="s">
        <v>128</v>
      </c>
      <c r="B16" s="2">
        <v>43239</v>
      </c>
      <c r="C16" s="3" t="s">
        <v>129</v>
      </c>
      <c r="D16" s="1" t="s">
        <v>8</v>
      </c>
      <c r="E16" s="8" t="str">
        <f t="shared" si="0"/>
        <v>로딘정 200mg</v>
      </c>
      <c r="F16" s="9">
        <v>235000</v>
      </c>
      <c r="G16" s="1">
        <v>151</v>
      </c>
      <c r="H16" s="10" t="str">
        <f t="shared" si="1"/>
        <v>35,485,000원</v>
      </c>
      <c r="I16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8" t="str">
        <f t="shared" si="0"/>
        <v>염산라니티딘정 300mg</v>
      </c>
      <c r="F17" s="9">
        <v>242000</v>
      </c>
      <c r="G17" s="1">
        <v>115</v>
      </c>
      <c r="H17" s="10" t="str">
        <f t="shared" si="1"/>
        <v>27,830,000원</v>
      </c>
      <c r="I17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8" t="str">
        <f t="shared" si="0"/>
        <v>딜티아젬서방정 90mg</v>
      </c>
      <c r="F18" s="9">
        <v>159000</v>
      </c>
      <c r="G18" s="1">
        <v>124</v>
      </c>
      <c r="H18" s="10" t="str">
        <f t="shared" si="1"/>
        <v>19,716,000원</v>
      </c>
      <c r="I18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8" t="str">
        <f t="shared" si="0"/>
        <v>간필정 20mg</v>
      </c>
      <c r="F19" s="9">
        <v>161000</v>
      </c>
      <c r="G19" s="1">
        <v>126</v>
      </c>
      <c r="H19" s="10" t="str">
        <f t="shared" si="1"/>
        <v>20,286,000원</v>
      </c>
      <c r="I19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8" t="str">
        <f t="shared" si="0"/>
        <v>국제★니페디핀연질캅셀 10mg</v>
      </c>
      <c r="F20" s="9">
        <v>111000</v>
      </c>
      <c r="G20" s="1">
        <v>268</v>
      </c>
      <c r="H20" s="10" t="str">
        <f t="shared" si="1"/>
        <v>29,748,000원</v>
      </c>
      <c r="I20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8" t="str">
        <f t="shared" si="0"/>
        <v>가티링정 150mg</v>
      </c>
      <c r="F21" s="9" t="s">
        <v>139</v>
      </c>
      <c r="G21" s="1"/>
      <c r="H21" s="10" t="str">
        <f t="shared" si="1"/>
        <v/>
      </c>
      <c r="I2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8" t="str">
        <f t="shared" si="0"/>
        <v>국제★가티링정 300mg</v>
      </c>
      <c r="F22" s="9">
        <v>243000</v>
      </c>
      <c r="G22" s="1">
        <v>164</v>
      </c>
      <c r="H22" s="10" t="str">
        <f t="shared" si="1"/>
        <v>39,852,000원</v>
      </c>
      <c r="I22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8" t="str">
        <f t="shared" si="0"/>
        <v>구루메포민정 500mg</v>
      </c>
      <c r="F23" s="9">
        <v>70000</v>
      </c>
      <c r="G23" s="1">
        <v>288</v>
      </c>
      <c r="H23" s="10" t="str">
        <f t="shared" si="1"/>
        <v>20,160,000원</v>
      </c>
      <c r="I23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8" t="str">
        <f t="shared" si="0"/>
        <v>민중게로비솔주★10mg</v>
      </c>
      <c r="F24" s="9">
        <v>69710</v>
      </c>
      <c r="G24" s="1">
        <v>124</v>
      </c>
      <c r="H24" s="10" t="str">
        <f t="shared" si="1"/>
        <v>8,644,040원</v>
      </c>
      <c r="I24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8" t="str">
        <f t="shared" si="0"/>
        <v>경인★파모티딘정 20mg</v>
      </c>
      <c r="F25" s="9">
        <v>66000</v>
      </c>
      <c r="G25" s="1">
        <v>118</v>
      </c>
      <c r="H25" s="10" t="str">
        <f t="shared" si="1"/>
        <v>7,788,000원</v>
      </c>
      <c r="I25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8" t="str">
        <f t="shared" si="0"/>
        <v>건웅★미크로노마이신주사 60mg</v>
      </c>
      <c r="F26" s="9">
        <v>15790</v>
      </c>
      <c r="G26" s="1" t="s">
        <v>115</v>
      </c>
      <c r="H26" s="10" t="str">
        <f t="shared" si="1"/>
        <v/>
      </c>
      <c r="I26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8" t="str">
        <f t="shared" si="0"/>
        <v>아테놀올정 50mg</v>
      </c>
      <c r="F27" s="9">
        <v>10300</v>
      </c>
      <c r="G27" s="1">
        <v>89</v>
      </c>
      <c r="H27" s="10" t="str">
        <f t="shared" si="1"/>
        <v>916,700원</v>
      </c>
      <c r="I27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8" t="str">
        <f t="shared" si="0"/>
        <v>나릴정 50mg</v>
      </c>
      <c r="F28" s="9" t="s">
        <v>139</v>
      </c>
      <c r="G28" s="1"/>
      <c r="H28" s="10" t="str">
        <f t="shared" si="1"/>
        <v/>
      </c>
      <c r="I28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7">
        <v>2018</v>
      </c>
      <c r="G31" s="7">
        <v>2019</v>
      </c>
      <c r="H31" s="7">
        <v>2020</v>
      </c>
    </row>
    <row r="32" spans="1:9">
      <c r="A32" s="44" t="str">
        <f>VLOOKUP(MIN(B3:B28),B3:I28,2, 0)</f>
        <v>건웅 미크로노마이신주사 60mg</v>
      </c>
      <c r="B32" s="45"/>
      <c r="C32" s="46"/>
      <c r="E32" s="1" t="s">
        <v>8</v>
      </c>
      <c r="F32" s="11">
        <f t="array" ref="F32">AVERAGE(IF((YEAR($B$3:$B$28)=F$31) * ($D$3:$D$28=$E32) * ($F$3:$F$28 &gt;= 50000), $G$3:$G$28))</f>
        <v>151</v>
      </c>
      <c r="G32" s="11">
        <f t="array" ref="G32">AVERAGE(IF((YEAR($B$3:$B$28)=G$31) * ($D$3:$D$28=$E32) * ($F$3:$F$28 &gt;= 50000), $G$3:$G$28))</f>
        <v>135</v>
      </c>
      <c r="H32" s="11">
        <f t="array" ref="H32">AVERAGE(IF((YEAR($B$3:$B$28)=H$31) * ($D$3:$D$28=$E32) * ($F$3:$F$28 &gt;= 50000), $G$3:$G$28))</f>
        <v>129</v>
      </c>
    </row>
    <row r="33" spans="5:8">
      <c r="E33" s="1" t="s">
        <v>25</v>
      </c>
      <c r="F33" s="11">
        <f t="array" ref="F33">AVERAGE(IF((YEAR($B$3:$B$28)=F$31) * ($D$3:$D$28=$E33) * ($F$3:$F$28 &gt;= 50000), $G$3:$G$28))</f>
        <v>118</v>
      </c>
      <c r="G33" s="11">
        <f t="array" ref="G33">AVERAGE(IF((YEAR($B$3:$B$28)=G$31) * ($D$3:$D$28=$E33) * ($F$3:$F$28 &gt;= 50000), $G$3:$G$28))</f>
        <v>110.5</v>
      </c>
      <c r="H33" s="11">
        <f t="array" ref="H33">AVERAGE(IF((YEAR($B$3:$B$28)=H$31) * ($D$3:$D$28=$E33) * ($F$3:$F$28 &gt;= 50000), $G$3:$G$28))</f>
        <v>89</v>
      </c>
    </row>
    <row r="34" spans="5:8">
      <c r="E34" s="1" t="s">
        <v>36</v>
      </c>
      <c r="F34" s="11">
        <f t="array" ref="F34">AVERAGE(IF((YEAR($B$3:$B$28)=F$31) * ($D$3:$D$28=$E34) * ($F$3:$F$28 &gt;= 50000), $G$3:$G$28))</f>
        <v>127.8</v>
      </c>
      <c r="G34" s="11">
        <f t="array" ref="G34">AVERAGE(IF((YEAR($B$3:$B$28)=G$31) * ($D$3:$D$28=$E34) * ($F$3:$F$28 &gt;= 50000), $G$3:$G$28))</f>
        <v>129</v>
      </c>
      <c r="H34" s="11">
        <f t="array" ref="H34">AVERAGE(IF((YEAR($B$3:$B$28)=H$31) * ($D$3:$D$28=$E34) * ($F$3:$F$28 &gt;= 50000), $G$3:$G$28))</f>
        <v>288</v>
      </c>
    </row>
    <row r="35" spans="5:8">
      <c r="E35" s="1" t="s">
        <v>119</v>
      </c>
      <c r="F35" s="11">
        <f t="array" ref="F35">AVERAGE(IF((YEAR($B$3:$B$28)=F$31) * ($D$3:$D$28=$E35) * ($F$3:$F$28 &gt;= 50000), $G$3:$G$28))</f>
        <v>80.333333333333329</v>
      </c>
      <c r="G35" s="11">
        <f t="array" ref="G35">AVERAGE(IF((YEAR($B$3:$B$28)=G$31) * ($D$3:$D$28=$E35) * ($F$3:$F$28 &gt;= 50000), $G$3:$G$28))</f>
        <v>124</v>
      </c>
      <c r="H35" s="11">
        <f t="array" ref="H35">AVERAGE(IF((YEAR($B$3:$B$28)=H$31) * ($D$3:$D$28=$E35) * ($F$3:$F$28 &gt;= 50000), 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H5" sqref="H5"/>
    </sheetView>
  </sheetViews>
  <sheetFormatPr defaultRowHeight="17.399999999999999"/>
  <cols>
    <col min="1" max="1" width="10.59765625" bestFit="1" customWidth="1"/>
    <col min="2" max="7" width="15.69921875" bestFit="1" customWidth="1"/>
    <col min="8" max="9" width="14.19921875" bestFit="1" customWidth="1"/>
  </cols>
  <sheetData>
    <row r="2" spans="1:7">
      <c r="B2" s="24" t="s">
        <v>205</v>
      </c>
      <c r="C2" s="24" t="s">
        <v>206</v>
      </c>
    </row>
    <row r="3" spans="1:7">
      <c r="B3" t="s">
        <v>200</v>
      </c>
      <c r="D3" t="s">
        <v>201</v>
      </c>
      <c r="F3" t="s">
        <v>202</v>
      </c>
    </row>
    <row r="4" spans="1:7">
      <c r="A4" s="24" t="s">
        <v>2</v>
      </c>
      <c r="B4" t="s">
        <v>204</v>
      </c>
      <c r="C4" t="s">
        <v>203</v>
      </c>
      <c r="D4" t="s">
        <v>204</v>
      </c>
      <c r="E4" t="s">
        <v>203</v>
      </c>
      <c r="F4" t="s">
        <v>204</v>
      </c>
      <c r="G4" t="s">
        <v>203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198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197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199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BCD6-D2A9-4C23-AF0E-7C25113424DE}">
  <sheetPr codeName="Sheet9">
    <outlinePr summaryBelow="0"/>
  </sheetPr>
  <dimension ref="B1:F15"/>
  <sheetViews>
    <sheetView showGridLines="0" workbookViewId="0">
      <selection activeCell="F8" sqref="F8"/>
    </sheetView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30" t="s">
        <v>216</v>
      </c>
      <c r="C2" s="31"/>
      <c r="D2" s="37"/>
      <c r="E2" s="37"/>
      <c r="F2" s="37"/>
    </row>
    <row r="3" spans="2:6" collapsed="1">
      <c r="B3" s="29"/>
      <c r="C3" s="29"/>
      <c r="D3" s="38" t="s">
        <v>218</v>
      </c>
      <c r="E3" s="38" t="s">
        <v>213</v>
      </c>
      <c r="F3" s="38" t="s">
        <v>215</v>
      </c>
    </row>
    <row r="4" spans="2:6" ht="62.4" hidden="1" outlineLevel="1">
      <c r="B4" s="33"/>
      <c r="C4" s="33"/>
      <c r="E4" s="40" t="s">
        <v>214</v>
      </c>
      <c r="F4" s="40" t="s">
        <v>214</v>
      </c>
    </row>
    <row r="5" spans="2:6">
      <c r="B5" s="34" t="s">
        <v>217</v>
      </c>
      <c r="C5" s="35"/>
      <c r="D5" s="32"/>
      <c r="E5" s="32"/>
      <c r="F5" s="32"/>
    </row>
    <row r="6" spans="2:6" outlineLevel="1">
      <c r="B6" s="33"/>
      <c r="C6" s="33" t="s">
        <v>207</v>
      </c>
      <c r="D6" s="26">
        <v>0.12</v>
      </c>
      <c r="E6" s="39">
        <v>0.15</v>
      </c>
      <c r="F6" s="39">
        <v>0.1</v>
      </c>
    </row>
    <row r="7" spans="2:6">
      <c r="B7" s="34" t="s">
        <v>219</v>
      </c>
      <c r="C7" s="35"/>
      <c r="D7" s="32"/>
      <c r="E7" s="32"/>
      <c r="F7" s="32"/>
    </row>
    <row r="8" spans="2:6" outlineLevel="1">
      <c r="B8" s="33"/>
      <c r="C8" s="33" t="s">
        <v>208</v>
      </c>
      <c r="D8" s="27">
        <v>4433440</v>
      </c>
      <c r="E8" s="27">
        <v>4282300</v>
      </c>
      <c r="F8" s="27">
        <v>4534200</v>
      </c>
    </row>
    <row r="9" spans="2:6" outlineLevel="1">
      <c r="B9" s="33"/>
      <c r="C9" s="33" t="s">
        <v>209</v>
      </c>
      <c r="D9" s="27">
        <v>411840</v>
      </c>
      <c r="E9" s="27">
        <v>397800</v>
      </c>
      <c r="F9" s="27">
        <v>421200</v>
      </c>
    </row>
    <row r="10" spans="2:6" outlineLevel="1">
      <c r="B10" s="33"/>
      <c r="C10" s="33" t="s">
        <v>210</v>
      </c>
      <c r="D10" s="27">
        <v>850080</v>
      </c>
      <c r="E10" s="27">
        <v>821100</v>
      </c>
      <c r="F10" s="27">
        <v>869400</v>
      </c>
    </row>
    <row r="11" spans="2:6" outlineLevel="1">
      <c r="B11" s="33"/>
      <c r="C11" s="33" t="s">
        <v>211</v>
      </c>
      <c r="D11" s="27">
        <v>818400</v>
      </c>
      <c r="E11" s="27">
        <v>790500</v>
      </c>
      <c r="F11" s="27">
        <v>837000</v>
      </c>
    </row>
    <row r="12" spans="2:6" ht="18" outlineLevel="1" thickBot="1">
      <c r="B12" s="36"/>
      <c r="C12" s="36" t="s">
        <v>212</v>
      </c>
      <c r="D12" s="28">
        <v>5728800</v>
      </c>
      <c r="E12" s="28">
        <v>5533500</v>
      </c>
      <c r="F12" s="28">
        <v>5859000</v>
      </c>
    </row>
    <row r="13" spans="2:6">
      <c r="B13" t="s">
        <v>220</v>
      </c>
    </row>
    <row r="14" spans="2:6">
      <c r="B14" t="s">
        <v>221</v>
      </c>
    </row>
    <row r="15" spans="2:6">
      <c r="B15" t="s">
        <v>222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F4" sqref="F4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2"/>
      <c r="F2" s="12" t="s">
        <v>154</v>
      </c>
      <c r="G2" s="13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4" t="s">
        <v>155</v>
      </c>
      <c r="C4" s="7" t="s">
        <v>36</v>
      </c>
      <c r="D4" s="15">
        <v>458000</v>
      </c>
      <c r="E4" s="7">
        <v>11</v>
      </c>
      <c r="F4" s="7" t="s">
        <v>157</v>
      </c>
      <c r="G4" s="15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9">
        <v>39000</v>
      </c>
      <c r="E5" s="1">
        <v>12</v>
      </c>
      <c r="F5" s="1" t="s">
        <v>157</v>
      </c>
      <c r="G5" s="9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9">
        <v>42000</v>
      </c>
      <c r="E6" s="1">
        <v>23</v>
      </c>
      <c r="F6" s="1" t="s">
        <v>158</v>
      </c>
      <c r="G6" s="9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9">
        <v>62000</v>
      </c>
      <c r="E7" s="1">
        <v>15</v>
      </c>
      <c r="F7" s="1" t="s">
        <v>157</v>
      </c>
      <c r="G7" s="9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9">
        <v>155000</v>
      </c>
      <c r="E8" s="1">
        <v>42</v>
      </c>
      <c r="F8" s="1" t="s">
        <v>159</v>
      </c>
      <c r="G8" s="9">
        <f>D8*E8*(1-$G$2)</f>
        <v>5728800</v>
      </c>
    </row>
  </sheetData>
  <scenarios current="1" show="1" sqref="G4 G5 G6 G7 G8">
    <scenario name="할인율 증가" locked="1" count="1" user="Windows 사용자" comment="만든 사람 Windows 사용자 날짜 2024-11-02">
      <inputCells r="G2" val="0.15" numFmtId="9"/>
    </scenario>
    <scenario name="할인율 감소" locked="1" count="1" user="Windows 사용자" comment="만든 사람 Windows 사용자 날짜 2024-11-02">
      <inputCells r="G2" val="0.1" numFmtId="9"/>
    </scenario>
  </scenarios>
  <phoneticPr fontId="1" type="noConversion"/>
  <dataValidations count="2">
    <dataValidation type="custom" errorStyle="warning" allowBlank="1" showInputMessage="1" showErrorMessage="1" errorTitle="입력확인" error="개수를 확인한 후 다시 입력하십시오." promptTitle="그래프입력" prompt="판매량을_x000a_10으로 나눈_x000a_개수만큼만 입력" sqref="F5:F8" xr:uid="{9549BB67-394E-4CAB-9119-5AF1304769B9}">
      <formula1>REPT("◆", E5/10)</formula1>
    </dataValidation>
    <dataValidation type="custom" errorStyle="warning" allowBlank="1" showInputMessage="1" showErrorMessage="1" errorTitle="입력확인" error="개수를 확인한 후 다시 입력하십시오." promptTitle="그래프입력" prompt="판매량을_x000a_10으로 나눈_x000a_개수만큼만 입력" sqref="F4" xr:uid="{54C67730-6B6B-4046-813E-8CD99556B9F3}">
      <formula1>REPT("◆", 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1" workbookViewId="0">
      <selection activeCell="P23" sqref="P23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9">
        <v>14300</v>
      </c>
      <c r="D3" s="9">
        <v>13585</v>
      </c>
      <c r="E3" s="1">
        <v>95</v>
      </c>
    </row>
    <row r="4" spans="2:5">
      <c r="B4" s="1" t="s">
        <v>33</v>
      </c>
      <c r="C4" s="9">
        <v>10900</v>
      </c>
      <c r="D4" s="9">
        <v>11445</v>
      </c>
      <c r="E4" s="1">
        <v>105</v>
      </c>
    </row>
    <row r="5" spans="2:5">
      <c r="B5" s="1" t="s">
        <v>87</v>
      </c>
      <c r="C5" s="9">
        <v>18000</v>
      </c>
      <c r="D5" s="9">
        <v>27000</v>
      </c>
      <c r="E5" s="1">
        <v>150</v>
      </c>
    </row>
    <row r="6" spans="2:5">
      <c r="B6" s="1" t="s">
        <v>19</v>
      </c>
      <c r="C6" s="9">
        <v>13200</v>
      </c>
      <c r="D6" s="9">
        <v>11220</v>
      </c>
      <c r="E6" s="1">
        <v>85</v>
      </c>
    </row>
    <row r="7" spans="2:5">
      <c r="B7" s="1" t="s">
        <v>13</v>
      </c>
      <c r="C7" s="9">
        <v>10900</v>
      </c>
      <c r="D7" s="9">
        <v>9483</v>
      </c>
      <c r="E7" s="1">
        <v>87</v>
      </c>
    </row>
    <row r="8" spans="2:5">
      <c r="B8" s="1" t="s">
        <v>16</v>
      </c>
      <c r="C8" s="9">
        <v>11000</v>
      </c>
      <c r="D8" s="9">
        <v>20350</v>
      </c>
      <c r="E8" s="1">
        <v>185</v>
      </c>
    </row>
    <row r="9" spans="2:5">
      <c r="B9" s="1" t="s">
        <v>25</v>
      </c>
      <c r="C9" s="9">
        <v>28200</v>
      </c>
      <c r="D9" s="9">
        <v>33840</v>
      </c>
      <c r="E9" s="1">
        <v>120</v>
      </c>
    </row>
    <row r="10" spans="2:5">
      <c r="B10" s="1" t="s">
        <v>30</v>
      </c>
      <c r="C10" s="9">
        <v>11700</v>
      </c>
      <c r="D10" s="9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6" t="s">
        <v>166</v>
      </c>
      <c r="C2" s="16" t="s">
        <v>167</v>
      </c>
      <c r="D2" s="17" t="s">
        <v>168</v>
      </c>
      <c r="E2" s="17" t="s">
        <v>185</v>
      </c>
      <c r="F2" s="17" t="s">
        <v>186</v>
      </c>
    </row>
    <row r="3" spans="2:6">
      <c r="B3" s="18" t="s">
        <v>169</v>
      </c>
      <c r="C3" s="19" t="s">
        <v>170</v>
      </c>
      <c r="D3" s="47">
        <v>1</v>
      </c>
      <c r="E3" s="20">
        <v>5</v>
      </c>
      <c r="F3" s="20">
        <v>124000</v>
      </c>
    </row>
    <row r="4" spans="2:6">
      <c r="B4" s="18" t="s">
        <v>171</v>
      </c>
      <c r="C4" s="19" t="s">
        <v>172</v>
      </c>
      <c r="D4" s="47" t="s">
        <v>187</v>
      </c>
      <c r="E4" s="20">
        <v>2</v>
      </c>
      <c r="F4" s="20">
        <v>299000</v>
      </c>
    </row>
    <row r="5" spans="2:6">
      <c r="B5" s="18" t="s">
        <v>173</v>
      </c>
      <c r="C5" s="19" t="s">
        <v>174</v>
      </c>
      <c r="D5" s="47">
        <v>-1</v>
      </c>
      <c r="E5" s="20">
        <v>5</v>
      </c>
      <c r="F5" s="20">
        <v>54000</v>
      </c>
    </row>
    <row r="6" spans="2:6">
      <c r="B6" s="18" t="s">
        <v>175</v>
      </c>
      <c r="C6" s="19" t="s">
        <v>176</v>
      </c>
      <c r="D6" s="47">
        <v>0</v>
      </c>
      <c r="E6" s="20">
        <v>4</v>
      </c>
      <c r="F6" s="20">
        <v>990000</v>
      </c>
    </row>
    <row r="7" spans="2:6">
      <c r="B7" s="18" t="s">
        <v>177</v>
      </c>
      <c r="C7" s="19" t="s">
        <v>178</v>
      </c>
      <c r="D7" s="47">
        <v>1</v>
      </c>
      <c r="E7" s="20">
        <v>9</v>
      </c>
      <c r="F7" s="20">
        <v>250000</v>
      </c>
    </row>
    <row r="8" spans="2:6">
      <c r="B8" s="18" t="s">
        <v>179</v>
      </c>
      <c r="C8" s="19" t="s">
        <v>180</v>
      </c>
      <c r="D8" s="47">
        <v>0</v>
      </c>
      <c r="E8" s="20">
        <v>10</v>
      </c>
      <c r="F8" s="20">
        <v>85000</v>
      </c>
    </row>
    <row r="9" spans="2:6">
      <c r="B9" s="18" t="s">
        <v>181</v>
      </c>
      <c r="C9" s="19" t="s">
        <v>182</v>
      </c>
      <c r="D9" s="47">
        <v>-1</v>
      </c>
      <c r="E9" s="20">
        <v>21</v>
      </c>
      <c r="F9" s="20">
        <v>342000</v>
      </c>
    </row>
    <row r="10" spans="2:6">
      <c r="B10" s="18" t="s">
        <v>183</v>
      </c>
      <c r="C10" s="19" t="s">
        <v>184</v>
      </c>
      <c r="D10" s="47">
        <v>1</v>
      </c>
      <c r="E10" s="20">
        <v>2</v>
      </c>
      <c r="F10" s="20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O24"/>
  <sheetViews>
    <sheetView workbookViewId="0">
      <selection activeCell="O5" sqref="O5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5">
      <c r="A3" t="s">
        <v>98</v>
      </c>
    </row>
    <row r="4" spans="1:15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  <c r="O4">
        <v>1</v>
      </c>
    </row>
    <row r="5" spans="1:15">
      <c r="A5" s="2">
        <v>45244</v>
      </c>
      <c r="B5" s="1" t="s">
        <v>20</v>
      </c>
      <c r="C5" s="3" t="s">
        <v>21</v>
      </c>
      <c r="D5" s="1" t="s">
        <v>22</v>
      </c>
      <c r="E5" s="11">
        <v>243</v>
      </c>
      <c r="F5" s="11">
        <v>10</v>
      </c>
      <c r="G5" s="11">
        <v>2430</v>
      </c>
    </row>
    <row r="6" spans="1:15">
      <c r="A6" s="2">
        <v>45244</v>
      </c>
      <c r="B6" s="1" t="s">
        <v>11</v>
      </c>
      <c r="C6" s="3" t="s">
        <v>12</v>
      </c>
      <c r="D6" s="1" t="s">
        <v>13</v>
      </c>
      <c r="E6" s="11">
        <v>178</v>
      </c>
      <c r="F6" s="11">
        <v>25</v>
      </c>
      <c r="G6" s="11">
        <v>4450</v>
      </c>
    </row>
    <row r="7" spans="1:15">
      <c r="A7" s="2" t="s">
        <v>223</v>
      </c>
      <c r="B7" s="1" t="s">
        <v>14</v>
      </c>
      <c r="C7" s="3" t="s">
        <v>15</v>
      </c>
      <c r="D7" s="1" t="s">
        <v>16</v>
      </c>
      <c r="E7" s="11">
        <v>139</v>
      </c>
      <c r="F7" s="11">
        <v>15</v>
      </c>
      <c r="G7" s="11">
        <v>2085</v>
      </c>
      <c r="I7" s="1" t="s">
        <v>0</v>
      </c>
      <c r="J7" s="1" t="s">
        <v>1</v>
      </c>
      <c r="K7" s="1" t="s">
        <v>2</v>
      </c>
      <c r="L7" s="1" t="s">
        <v>3</v>
      </c>
    </row>
    <row r="8" spans="1:15">
      <c r="A8" s="2">
        <v>45600</v>
      </c>
      <c r="B8" s="1" t="s">
        <v>80</v>
      </c>
      <c r="C8" s="3" t="s">
        <v>81</v>
      </c>
      <c r="D8" s="1" t="s">
        <v>82</v>
      </c>
      <c r="E8" s="11">
        <v>88</v>
      </c>
      <c r="F8" s="11">
        <v>15</v>
      </c>
      <c r="G8" s="11">
        <v>1320</v>
      </c>
      <c r="I8" s="1" t="s">
        <v>20</v>
      </c>
      <c r="J8" s="11" t="s">
        <v>21</v>
      </c>
      <c r="K8" s="1" t="s">
        <v>22</v>
      </c>
      <c r="L8" s="1">
        <v>243</v>
      </c>
    </row>
    <row r="9" spans="1:15">
      <c r="A9" s="2">
        <v>45600</v>
      </c>
      <c r="B9" s="1" t="s">
        <v>70</v>
      </c>
      <c r="C9" s="3" t="s">
        <v>71</v>
      </c>
      <c r="D9" s="1" t="s">
        <v>72</v>
      </c>
      <c r="E9" s="11">
        <v>3530</v>
      </c>
      <c r="F9" s="11"/>
      <c r="G9" s="11">
        <v>0</v>
      </c>
      <c r="I9" s="1" t="s">
        <v>6</v>
      </c>
      <c r="J9" s="11" t="s">
        <v>7</v>
      </c>
      <c r="K9" s="1" t="s">
        <v>8</v>
      </c>
      <c r="L9" s="1">
        <v>173</v>
      </c>
    </row>
    <row r="10" spans="1:15">
      <c r="A10" s="2">
        <v>45600</v>
      </c>
      <c r="B10" s="1" t="s">
        <v>50</v>
      </c>
      <c r="C10" s="3" t="s">
        <v>51</v>
      </c>
      <c r="D10" s="1" t="s">
        <v>52</v>
      </c>
      <c r="E10" s="11">
        <v>82</v>
      </c>
      <c r="F10" s="11"/>
      <c r="G10" s="11">
        <v>0</v>
      </c>
      <c r="I10" s="1" t="s">
        <v>11</v>
      </c>
      <c r="J10" s="11" t="s">
        <v>12</v>
      </c>
      <c r="K10" s="1" t="s">
        <v>13</v>
      </c>
      <c r="L10" s="1">
        <v>178</v>
      </c>
    </row>
    <row r="11" spans="1:15">
      <c r="A11" s="2">
        <v>45600</v>
      </c>
      <c r="B11" s="1" t="s">
        <v>73</v>
      </c>
      <c r="C11" s="3" t="s">
        <v>74</v>
      </c>
      <c r="D11" s="1" t="s">
        <v>75</v>
      </c>
      <c r="E11" s="11">
        <v>56</v>
      </c>
      <c r="F11" s="11">
        <v>1</v>
      </c>
      <c r="G11" s="11">
        <v>56</v>
      </c>
      <c r="I11" s="1" t="s">
        <v>14</v>
      </c>
      <c r="J11" s="11" t="s">
        <v>15</v>
      </c>
      <c r="K11" s="1" t="s">
        <v>16</v>
      </c>
      <c r="L11" s="1">
        <v>139</v>
      </c>
    </row>
    <row r="12" spans="1:15">
      <c r="A12" s="2">
        <v>45600</v>
      </c>
      <c r="B12" s="1" t="s">
        <v>47</v>
      </c>
      <c r="C12" s="3" t="s">
        <v>48</v>
      </c>
      <c r="D12" s="1" t="s">
        <v>49</v>
      </c>
      <c r="E12" s="11">
        <v>45</v>
      </c>
      <c r="F12" s="11">
        <v>15</v>
      </c>
      <c r="G12" s="11">
        <v>675</v>
      </c>
      <c r="I12" s="1" t="s">
        <v>23</v>
      </c>
      <c r="J12" s="11" t="s">
        <v>24</v>
      </c>
      <c r="K12" s="1" t="s">
        <v>25</v>
      </c>
      <c r="L12" s="1">
        <v>120</v>
      </c>
    </row>
    <row r="13" spans="1:15">
      <c r="A13" s="2">
        <v>45600</v>
      </c>
      <c r="B13" s="1" t="s">
        <v>28</v>
      </c>
      <c r="C13" s="3" t="s">
        <v>29</v>
      </c>
      <c r="D13" s="1" t="s">
        <v>30</v>
      </c>
      <c r="E13" s="11">
        <v>66</v>
      </c>
      <c r="F13" s="11">
        <v>12</v>
      </c>
      <c r="G13" s="11">
        <v>792</v>
      </c>
      <c r="I13" s="1" t="s">
        <v>28</v>
      </c>
      <c r="J13" s="11" t="s">
        <v>29</v>
      </c>
      <c r="K13" s="1" t="s">
        <v>30</v>
      </c>
      <c r="L13" s="1">
        <v>66</v>
      </c>
    </row>
    <row r="14" spans="1:15">
      <c r="A14" s="2">
        <v>45600</v>
      </c>
      <c r="B14" s="1" t="s">
        <v>50</v>
      </c>
      <c r="C14" s="3" t="s">
        <v>51</v>
      </c>
      <c r="D14" s="1" t="s">
        <v>52</v>
      </c>
      <c r="E14" s="11">
        <v>82</v>
      </c>
      <c r="F14" s="11">
        <v>13</v>
      </c>
      <c r="G14" s="11">
        <v>1066</v>
      </c>
      <c r="I14" s="1" t="s">
        <v>70</v>
      </c>
      <c r="J14" s="11" t="s">
        <v>71</v>
      </c>
      <c r="K14" s="1" t="s">
        <v>72</v>
      </c>
      <c r="L14" s="1">
        <v>3530</v>
      </c>
    </row>
    <row r="15" spans="1:15">
      <c r="A15" s="2"/>
      <c r="B15" s="1"/>
      <c r="C15" s="3"/>
      <c r="D15" s="1"/>
      <c r="E15" s="11"/>
      <c r="F15" s="11"/>
      <c r="G15" s="11"/>
      <c r="I15" s="1" t="s">
        <v>80</v>
      </c>
      <c r="J15" s="11" t="s">
        <v>81</v>
      </c>
      <c r="K15" s="1" t="s">
        <v>82</v>
      </c>
      <c r="L15" s="1">
        <v>88</v>
      </c>
    </row>
    <row r="16" spans="1:15">
      <c r="A16" s="2"/>
      <c r="B16" s="1"/>
      <c r="C16" s="3"/>
      <c r="D16" s="1"/>
      <c r="E16" s="11"/>
      <c r="F16" s="11"/>
      <c r="G16" s="11"/>
      <c r="I16" s="1" t="s">
        <v>50</v>
      </c>
      <c r="J16" s="11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1"/>
      <c r="F17" s="11"/>
      <c r="G17" s="11"/>
      <c r="I17" s="1" t="s">
        <v>73</v>
      </c>
      <c r="J17" s="11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1"/>
      <c r="F18" s="11"/>
      <c r="G18" s="11"/>
      <c r="I18" s="1" t="s">
        <v>39</v>
      </c>
      <c r="J18" s="11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1"/>
      <c r="F19" s="11"/>
      <c r="G19" s="11"/>
      <c r="I19" s="1" t="s">
        <v>47</v>
      </c>
      <c r="J19" s="11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1"/>
      <c r="F20" s="11"/>
      <c r="G20" s="11"/>
      <c r="I20" s="1" t="s">
        <v>59</v>
      </c>
      <c r="J20" s="11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1"/>
      <c r="F21" s="11"/>
      <c r="G21" s="11"/>
      <c r="I21" s="1" t="s">
        <v>85</v>
      </c>
      <c r="J21" s="11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1"/>
      <c r="F22" s="11"/>
      <c r="G22" s="11"/>
      <c r="I22" s="1" t="s">
        <v>17</v>
      </c>
      <c r="J22" s="11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1"/>
      <c r="F23" s="11"/>
      <c r="G23" s="11"/>
    </row>
    <row r="24" spans="1:12">
      <c r="A24" s="2"/>
      <c r="B24" s="1"/>
      <c r="C24" s="3"/>
      <c r="D24" s="1"/>
      <c r="E24" s="11"/>
      <c r="F24" s="11"/>
      <c r="G24" s="1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강민 마</cp:lastModifiedBy>
  <dcterms:created xsi:type="dcterms:W3CDTF">2023-08-09T00:13:15Z</dcterms:created>
  <dcterms:modified xsi:type="dcterms:W3CDTF">2024-11-03T17:17:09Z</dcterms:modified>
</cp:coreProperties>
</file>