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a4ab302c461c63e/바탕 화면/01회/"/>
    </mc:Choice>
  </mc:AlternateContent>
  <xr:revisionPtr revIDLastSave="70" documentId="13_ncr:1_{60CB5021-B1D4-4BF3-BFFF-585FD4D8CF45}" xr6:coauthVersionLast="47" xr6:coauthVersionMax="47" xr10:uidLastSave="{896088FE-E77A-4067-8244-CC6D898F7D8E}"/>
  <bookViews>
    <workbookView xWindow="8652" yWindow="972" windowWidth="14028" windowHeight="11676" firstSheet="2" activeTab="3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'기본작업-1'!$A$2:$I$25</definedName>
    <definedName name="_xlnm._FilterDatabase" localSheetId="4" hidden="1">'분석작업-2'!$B$4:$I$37</definedName>
    <definedName name="_xleta.TODAY" hidden="1" xlm="1">#NAME?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" i="3" l="1"/>
  <c r="J30" i="3"/>
  <c r="J31" i="3"/>
  <c r="J32" i="3"/>
  <c r="J33" i="3"/>
  <c r="J34" i="3"/>
  <c r="J35" i="3"/>
  <c r="J19" i="3"/>
  <c r="J20" i="3"/>
  <c r="J21" i="3"/>
  <c r="J22" i="3"/>
  <c r="J23" i="3"/>
  <c r="J24" i="3"/>
  <c r="J25" i="3"/>
  <c r="J26" i="3"/>
  <c r="J27" i="3"/>
  <c r="J28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3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3" i="3"/>
  <c r="K26" i="3"/>
  <c r="K27" i="3"/>
  <c r="K28" i="3"/>
  <c r="K29" i="3"/>
  <c r="K30" i="3"/>
  <c r="K31" i="3"/>
  <c r="K32" i="3"/>
  <c r="K33" i="3"/>
  <c r="K34" i="3"/>
  <c r="K35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F41" i="3" a="1"/>
  <c r="F41" i="3" s="1"/>
  <c r="F42" i="3" a="1"/>
  <c r="F42" i="3" s="1"/>
  <c r="F40" i="3" a="1"/>
  <c r="F40" i="3" s="1"/>
  <c r="K3" i="3"/>
  <c r="A28" i="1"/>
  <c r="L33" i="3" a="1"/>
  <c r="L34" i="3" a="1"/>
  <c r="L35" i="3" a="1"/>
  <c r="L30" i="3" a="1"/>
  <c r="L31" i="3" a="1"/>
  <c r="L32" i="3" a="1"/>
  <c r="L17" i="3" a="1"/>
  <c r="L24" i="3" a="1"/>
  <c r="L18" i="3" a="1"/>
  <c r="L25" i="3" a="1"/>
  <c r="L19" i="3" a="1"/>
  <c r="L26" i="3" a="1"/>
  <c r="L20" i="3" a="1"/>
  <c r="L27" i="3" a="1"/>
  <c r="L21" i="3" a="1"/>
  <c r="L28" i="3" a="1"/>
  <c r="L22" i="3" a="1"/>
  <c r="L29" i="3" a="1"/>
  <c r="L23" i="3" a="1"/>
  <c r="L4" i="3" a="1"/>
  <c r="L5" i="3" a="1"/>
  <c r="L12" i="3" a="1"/>
  <c r="L6" i="3" a="1"/>
  <c r="L13" i="3" a="1"/>
  <c r="L14" i="3" a="1"/>
  <c r="L8" i="3" a="1"/>
  <c r="L15" i="3" a="1"/>
  <c r="L9" i="3" a="1"/>
  <c r="L16" i="3" a="1"/>
  <c r="L10" i="3" a="1"/>
  <c r="L11" i="3" a="1"/>
  <c r="L7" i="3" a="1"/>
  <c r="L3" i="3" a="1"/>
  <c r="L32" i="3" l="1"/>
  <c r="L31" i="3"/>
  <c r="L30" i="3"/>
  <c r="L35" i="3"/>
  <c r="L34" i="3"/>
  <c r="L33" i="3"/>
  <c r="L23" i="3"/>
  <c r="L29" i="3"/>
  <c r="L22" i="3"/>
  <c r="L28" i="3"/>
  <c r="L21" i="3"/>
  <c r="L27" i="3"/>
  <c r="L20" i="3"/>
  <c r="L26" i="3"/>
  <c r="L19" i="3"/>
  <c r="L25" i="3"/>
  <c r="L18" i="3"/>
  <c r="L24" i="3"/>
  <c r="L17" i="3"/>
  <c r="L7" i="3"/>
  <c r="L11" i="3"/>
  <c r="L10" i="3"/>
  <c r="L16" i="3"/>
  <c r="L9" i="3"/>
  <c r="L15" i="3"/>
  <c r="L8" i="3"/>
  <c r="L14" i="3"/>
  <c r="L13" i="3"/>
  <c r="L6" i="3"/>
  <c r="L12" i="3"/>
  <c r="L5" i="3"/>
  <c r="L4" i="3"/>
  <c r="L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F4210C-3A42-4212-A0F1-F55237FB8675}" name="MS Access Database_Query" type="1" refreshedVersion="8" background="1">
    <dbPr connection="DSN=MS Access Database;DBQ=C:\Users\ilydh\OneDrive\바탕 화면\01회\저축현황.accdb;DefaultDir=C:\Users\ilydh\OneDrive\바탕 화면\01회;DriverId=25;FIL=MS Access;MaxBufferSize=2048;PageTimeout=5;" command="SELECT 가입자별저축.가입시간, 가입자별저축.상품종류, 가입자별저축.지점명, 가입자별저축.월불입액, 가입자별저축.연이율_x000d__x000a_FROM `C:\Users\ilydh\OneDrive\바탕 화면\01회\저축현황.accdb`.가입자별저축 가입자별저축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<sst xmlns="http://schemas.openxmlformats.org/spreadsheetml/2006/main" count="953" uniqueCount="78">
  <si>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</si>
  <si>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</si>
  <si>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</si>
  <si>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</si>
  <si>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</si>
  <si>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</si>
  <si>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</si>
  <si>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</si>
  <si>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</si>
  <si>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</si>
  <si>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</si>
  <si>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</si>
  <si>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</si>
  <si>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</si>
  <si>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</si>
  <si>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</si>
  <si>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</si>
  <si>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</si>
  <si>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</si>
  <si>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</si>
  <si>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</si>
  <si>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</si>
  <si>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</si>
  <si>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</si>
  <si>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</si>
  <si>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</si>
  <si>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</si>
  <si>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</si>
  <si>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</si>
  <si>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</si>
  <si>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</si>
  <si>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</si>
  <si>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</si>
  <si>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</si>
  <si>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</si>
  <si>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</si>
  <si>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</si>
  <si>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</si>
  <si>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</si>
  <si>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</si>
  <si>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</si>
  <si>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</si>
  <si>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</si>
  <si>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</si>
  <si>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</si>
  <si>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</si>
  <si>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</si>
  <si>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</si>
  <si>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</si>
  <si>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</si>
  <si>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</si>
  <si>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</si>
  <si>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</si>
  <si>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</si>
  <si>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</si>
  <si>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</si>
  <si>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</si>
  <si>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</si>
  <si>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</si>
  <si>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</si>
  <si>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</si>
  <si>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</si>
  <si>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</si>
  <si>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</si>
  <si>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</si>
  <si>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</si>
  <si>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</si>
  <si>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조건</t>
    <phoneticPr fontId="1" type="noConversion"/>
  </si>
  <si>
    <t>총합계</t>
  </si>
  <si>
    <t>값</t>
  </si>
  <si>
    <t>오전</t>
  </si>
  <si>
    <t>오후</t>
  </si>
  <si>
    <t>가입시간2</t>
  </si>
  <si>
    <t>평균 : 월불입액</t>
  </si>
  <si>
    <t>전체 평균 : 월불입액</t>
  </si>
  <si>
    <t>평균 : 연이율</t>
  </si>
  <si>
    <t>전체 평균 : 연이율</t>
  </si>
  <si>
    <t>(다중 항목)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</si>
</sst>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0" formatCode="[Red][&gt;=0.03]&quot;★&quot;0.0%\ ;[Blue][&gt;=0.025]\ &quot;☆&quot;0.0%\ ;\ 0.0%\ ;\ \“\※\”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3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" panose="02030600000101010101" pitchFamily="18" charset="-127"/>
                <a:ea typeface="궁서" panose="02030600000101010101" pitchFamily="18" charset="-127"/>
                <a:cs typeface="+mn-cs"/>
              </a:defRPr>
            </a:pPr>
            <a:r>
              <a:rPr lang="ko-KR" altLang="en-US" sz="2000">
                <a:latin typeface="궁서" panose="02030600000101010101" pitchFamily="18" charset="-127"/>
                <a:ea typeface="궁서" panose="02030600000101010101" pitchFamily="18" charset="-127"/>
              </a:rPr>
              <a:t>하반기 저축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" panose="02030600000101010101" pitchFamily="18" charset="-127"/>
              <a:ea typeface="궁서" panose="02030600000101010101" pitchFamily="18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F6-41BC-9EA3-200FA7B819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1693482-DD29-468D-A7FF-89A7948E32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0</xdr:row>
          <xdr:rowOff>0</xdr:rowOff>
        </xdr:from>
        <xdr:to>
          <xdr:col>9</xdr:col>
          <xdr:colOff>0</xdr:colOff>
          <xdr:row>2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0</xdr:row>
          <xdr:rowOff>76200</xdr:rowOff>
        </xdr:from>
        <xdr:to>
          <xdr:col>8</xdr:col>
          <xdr:colOff>746760</xdr:colOff>
          <xdr:row>1</xdr:row>
          <xdr:rowOff>144780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 BI" refreshedDate="46205.749921064817" backgroundQuery="1" createdVersion="8" refreshedVersion="8" minRefreshableVersion="3" recordCount="33" xr:uid="{AC05891D-0010-4D86-AB2F-AF3808FEDDDD}">
  <cacheSource type="external" connectionId="1"/>
  <cacheFields count="6">
    <cacheField name="가입시간" numFmtId="0" sqlType="11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 sqlType="-9">
      <sharedItems count="3">
        <s v="정기적금"/>
        <s v="청약저축"/>
        <s v="청약예금"/>
      </sharedItems>
    </cacheField>
    <cacheField name="지점명" numFmtId="0" sqlType="-9">
      <sharedItems count="4">
        <s v="합정"/>
        <s v="여의도"/>
        <s v="강남"/>
        <s v="명동"/>
      </sharedItems>
    </cacheField>
    <cacheField name="월불입액" numFmtId="0" sqlType="8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 sqlType="8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가입시간2" numFmtId="0" databaseField="0">
      <fieldGroup base="0">
        <discretePr count="31"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1"/>
          <x v="1"/>
          <x v="1"/>
          <x v="1"/>
          <x v="1"/>
          <x v="1"/>
          <x v="1"/>
          <x v="1"/>
          <x v="1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3F4F51-A7A6-424F-922C-956227AB79D6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rowHeaderCaption="가입시간2" fieldListSortAscending="1">
  <location ref="B4:G13" firstHeaderRow="1" firstDataRow="2" firstDataCol="2" rowPageCount="1" colPageCount="1"/>
  <pivotFields count="6"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1"/>
        <item h="1" x="3"/>
        <item x="2"/>
        <item h="1" x="0"/>
        <item t="default"/>
      </items>
    </pivotField>
    <pivotField dataField="1" compact="0" showAll="0"/>
    <pivotField dataField="1" compact="0" showAll="0"/>
    <pivotField axis="axisRow" compact="0" showAll="0">
      <items count="3">
        <item n="오전" x="0"/>
        <item n="오후" x="1"/>
        <item t="default"/>
      </items>
    </pivotField>
  </pivotFields>
  <rowFields count="2">
    <field x="5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5" baseItem="1" numFmtId="41"/>
    <dataField name="평균 : 연이율" fld="4" subtotal="average" baseField="5" baseItem="1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I37"/>
  <sheetViews>
    <sheetView topLeftCell="A10" workbookViewId="0">
      <selection activeCell="A3" sqref="A3:I25"/>
    </sheetView>
  </sheetViews>
  <sheetFormatPr defaultRowHeight="17.399999999999999" x14ac:dyDescent="0.4"/>
  <cols>
    <col min="3" max="3" width="12.8984375" customWidth="1"/>
    <col min="5" max="5" width="7.09765625" bestFit="1" customWidth="1"/>
    <col min="6" max="6" width="10.5" bestFit="1" customWidth="1"/>
    <col min="9" max="9" width="15.19921875" bestFit="1" customWidth="1"/>
  </cols>
  <sheetData>
    <row r="1" spans="1:9" x14ac:dyDescent="0.4">
      <c r="A1" t="s">
        <v>0</v>
      </c>
    </row>
    <row r="2" spans="1:9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4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">
      <c r="A27" s="23" t="s">
        <v>67</v>
      </c>
    </row>
    <row r="28" spans="1:9" x14ac:dyDescent="0.4">
      <c r="A28" t="b">
        <f>OR(AND(LEFT($D3,2)="청약", $B3="여"), AND($E3="여의도", $F3&gt;=150000))</f>
        <v>0</v>
      </c>
    </row>
    <row r="30" spans="1:9" x14ac:dyDescent="0.4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9" x14ac:dyDescent="0.4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9" x14ac:dyDescent="0.4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2" priority="1">
      <formula xml:space="preserve"> AND( MOD( MONTH($C3), 2 ) =1, DATE(2019,1,1)&lt;=$C3)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A1:I38"/>
  <sheetViews>
    <sheetView topLeftCell="A26" workbookViewId="0"/>
  </sheetViews>
  <sheetFormatPr defaultRowHeight="17.399999999999999" x14ac:dyDescent="0.4"/>
  <cols>
    <col min="3" max="3" width="11.09765625" bestFit="1" customWidth="1"/>
    <col min="6" max="6" width="9.3984375" bestFit="1" customWidth="1"/>
    <col min="9" max="9" width="13.5" bestFit="1" customWidth="1"/>
  </cols>
  <sheetData>
    <row r="1" spans="1:9" x14ac:dyDescent="0.4">
      <c r="A1" t="s">
        <v>0</v>
      </c>
    </row>
    <row r="2" spans="1:9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4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">
      <c r="A27" t="s">
        <v>44</v>
      </c>
    </row>
    <row r="28" spans="1:9" x14ac:dyDescent="0.4">
      <c r="A28" s="1" t="s">
        <v>1</v>
      </c>
      <c r="B28" s="1" t="s">
        <v>2</v>
      </c>
      <c r="C28" s="1" t="s">
        <v>3</v>
      </c>
      <c r="D28" s="1" t="s">
        <v>4</v>
      </c>
      <c r="E28" s="1" t="s">
        <v>5</v>
      </c>
      <c r="F28" s="1" t="s">
        <v>6</v>
      </c>
      <c r="G28" s="1" t="s">
        <v>7</v>
      </c>
      <c r="H28" s="1" t="s">
        <v>8</v>
      </c>
      <c r="I28" s="1" t="s">
        <v>9</v>
      </c>
    </row>
    <row r="29" spans="1:9" x14ac:dyDescent="0.4">
      <c r="A29" s="1" t="s">
        <v>45</v>
      </c>
      <c r="B29" s="1" t="s">
        <v>11</v>
      </c>
      <c r="C29" s="2">
        <v>43365</v>
      </c>
      <c r="D29" s="1" t="s">
        <v>16</v>
      </c>
      <c r="E29" s="1" t="s">
        <v>17</v>
      </c>
      <c r="F29" s="3">
        <v>150000</v>
      </c>
      <c r="G29" s="1" t="s">
        <v>18</v>
      </c>
      <c r="H29" s="4">
        <v>0.02</v>
      </c>
      <c r="I29" s="5">
        <v>19908000</v>
      </c>
    </row>
    <row r="30" spans="1:9" x14ac:dyDescent="0.4">
      <c r="A30" s="1" t="s">
        <v>46</v>
      </c>
      <c r="B30" s="1" t="s">
        <v>11</v>
      </c>
      <c r="C30" s="2">
        <v>43751</v>
      </c>
      <c r="D30" s="1" t="s">
        <v>12</v>
      </c>
      <c r="E30" s="1" t="s">
        <v>17</v>
      </c>
      <c r="F30" s="3">
        <v>270000</v>
      </c>
      <c r="G30" s="1" t="s">
        <v>14</v>
      </c>
      <c r="H30" s="4">
        <v>0.03</v>
      </c>
      <c r="I30" s="5">
        <v>37825000</v>
      </c>
    </row>
    <row r="31" spans="1:9" x14ac:dyDescent="0.4">
      <c r="A31" s="1" t="s">
        <v>47</v>
      </c>
      <c r="B31" s="1" t="s">
        <v>11</v>
      </c>
      <c r="C31" s="2">
        <v>44060</v>
      </c>
      <c r="D31" s="1" t="s">
        <v>16</v>
      </c>
      <c r="E31" s="1" t="s">
        <v>13</v>
      </c>
      <c r="F31" s="3">
        <v>120000</v>
      </c>
      <c r="G31" s="1" t="s">
        <v>14</v>
      </c>
      <c r="H31" s="4">
        <v>2.1999999999999999E-2</v>
      </c>
      <c r="I31" s="5">
        <v>16120000</v>
      </c>
    </row>
    <row r="32" spans="1:9" x14ac:dyDescent="0.4">
      <c r="A32" s="1" t="s">
        <v>48</v>
      </c>
      <c r="B32" s="1" t="s">
        <v>11</v>
      </c>
      <c r="C32" s="2">
        <v>43350</v>
      </c>
      <c r="D32" s="1" t="s">
        <v>12</v>
      </c>
      <c r="E32" s="1" t="s">
        <v>28</v>
      </c>
      <c r="F32" s="3">
        <v>150000</v>
      </c>
      <c r="G32" s="1" t="s">
        <v>14</v>
      </c>
      <c r="H32" s="4">
        <v>3.5999999999999997E-2</v>
      </c>
      <c r="I32" s="5">
        <v>21693000</v>
      </c>
    </row>
    <row r="33" spans="1:9" x14ac:dyDescent="0.4">
      <c r="A33" s="1" t="s">
        <v>49</v>
      </c>
      <c r="B33" s="1" t="s">
        <v>11</v>
      </c>
      <c r="C33" s="2">
        <v>43209</v>
      </c>
      <c r="D33" s="1" t="s">
        <v>24</v>
      </c>
      <c r="E33" s="1" t="s">
        <v>17</v>
      </c>
      <c r="F33" s="3">
        <v>120000</v>
      </c>
      <c r="G33" s="1" t="s">
        <v>18</v>
      </c>
      <c r="H33" s="4">
        <v>2.3E-2</v>
      </c>
      <c r="I33" s="5">
        <v>16174000</v>
      </c>
    </row>
    <row r="34" spans="1:9" x14ac:dyDescent="0.4">
      <c r="A34" s="1" t="s">
        <v>50</v>
      </c>
      <c r="B34" s="1" t="s">
        <v>20</v>
      </c>
      <c r="C34" s="2">
        <v>44042</v>
      </c>
      <c r="D34" s="1" t="s">
        <v>24</v>
      </c>
      <c r="E34" s="1" t="s">
        <v>13</v>
      </c>
      <c r="F34" s="3">
        <v>80000</v>
      </c>
      <c r="G34" s="1" t="s">
        <v>14</v>
      </c>
      <c r="H34" s="4">
        <v>2.1000000000000001E-2</v>
      </c>
      <c r="I34" s="5">
        <v>10691000</v>
      </c>
    </row>
    <row r="35" spans="1:9" x14ac:dyDescent="0.4">
      <c r="A35" s="1" t="s">
        <v>51</v>
      </c>
      <c r="B35" s="1" t="s">
        <v>11</v>
      </c>
      <c r="C35" s="2">
        <v>44164</v>
      </c>
      <c r="D35" s="1" t="s">
        <v>12</v>
      </c>
      <c r="E35" s="1" t="s">
        <v>13</v>
      </c>
      <c r="F35" s="3">
        <v>150000</v>
      </c>
      <c r="G35" s="1" t="s">
        <v>14</v>
      </c>
      <c r="H35" s="4">
        <v>2.8000000000000001E-2</v>
      </c>
      <c r="I35" s="5">
        <v>20794000</v>
      </c>
    </row>
    <row r="36" spans="1:9" x14ac:dyDescent="0.4">
      <c r="A36" s="1" t="s">
        <v>52</v>
      </c>
      <c r="B36" s="1" t="s">
        <v>20</v>
      </c>
      <c r="C36" s="2">
        <v>43443</v>
      </c>
      <c r="D36" s="1" t="s">
        <v>16</v>
      </c>
      <c r="E36" s="1" t="s">
        <v>21</v>
      </c>
      <c r="F36" s="3">
        <v>250000</v>
      </c>
      <c r="G36" s="1" t="s">
        <v>14</v>
      </c>
      <c r="H36" s="4">
        <v>2.5000000000000001E-2</v>
      </c>
      <c r="I36" s="5">
        <v>34114000</v>
      </c>
    </row>
    <row r="37" spans="1:9" x14ac:dyDescent="0.4">
      <c r="A37" s="1" t="s">
        <v>53</v>
      </c>
      <c r="B37" s="1" t="s">
        <v>11</v>
      </c>
      <c r="C37" s="2">
        <v>43635</v>
      </c>
      <c r="D37" s="1" t="s">
        <v>12</v>
      </c>
      <c r="E37" s="1" t="s">
        <v>13</v>
      </c>
      <c r="F37" s="3">
        <v>150000</v>
      </c>
      <c r="G37" s="1" t="s">
        <v>14</v>
      </c>
      <c r="H37" s="4">
        <v>2.9000000000000001E-2</v>
      </c>
      <c r="I37" s="5">
        <v>20904000</v>
      </c>
    </row>
    <row r="38" spans="1:9" x14ac:dyDescent="0.4">
      <c r="A38" s="1" t="s">
        <v>54</v>
      </c>
      <c r="B38" s="1" t="s">
        <v>11</v>
      </c>
      <c r="C38" s="2">
        <v>44124</v>
      </c>
      <c r="D38" s="1" t="s">
        <v>24</v>
      </c>
      <c r="E38" s="1" t="s">
        <v>28</v>
      </c>
      <c r="F38" s="3">
        <v>50000</v>
      </c>
      <c r="G38" s="1" t="s">
        <v>14</v>
      </c>
      <c r="H38" s="4">
        <v>2.8000000000000001E-2</v>
      </c>
      <c r="I38" s="5"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8" orientation="portrait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topLeftCell="B26" workbookViewId="0">
      <selection activeCell="J3" sqref="J3:J35"/>
    </sheetView>
  </sheetViews>
  <sheetFormatPr defaultRowHeight="17.399999999999999" x14ac:dyDescent="0.4"/>
  <cols>
    <col min="2" max="5" width="11.8984375" bestFit="1" customWidth="1"/>
    <col min="6" max="6" width="10.8984375" bestFit="1" customWidth="1"/>
    <col min="7" max="7" width="12.3984375" bestFit="1" customWidth="1"/>
    <col min="10" max="10" width="13.5" bestFit="1" customWidth="1"/>
    <col min="11" max="11" width="13" bestFit="1" customWidth="1"/>
    <col min="12" max="12" width="23.69921875" customWidth="1"/>
  </cols>
  <sheetData>
    <row r="1" spans="1:12" x14ac:dyDescent="0.4">
      <c r="A1" t="s">
        <v>0</v>
      </c>
    </row>
    <row r="2" spans="1:12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 $B$40:$E$42, MATCH($D3,$A$40:$A$42,0), MATCH(YEAR($C3), $B$38:$E$38, 1) )</f>
        <v>0.02</v>
      </c>
      <c r="J3" s="7">
        <f>ROUNDUP(FV( I3/12, G3, -F3, ,IF(H3="월초",1,0) ),-3)</f>
        <v>15927000</v>
      </c>
      <c r="K3" s="1" t="str">
        <f ca="1">TEXT(QUOTIENT(_xlfn.DAYS(TODAY(),$C3),30), "00개월")</f>
        <v>80개월</v>
      </c>
      <c r="L3" s="1" t="str" cm="1">
        <f t="array" ref="L3">fn비고(E3,F3)</f>
        <v/>
      </c>
    </row>
    <row r="4" spans="1:12" x14ac:dyDescent="0.4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 $B$40:$E$42, MATCH($D4,$A$40:$A$42,0), MATCH(YEAR($C4), $B$38:$E$38, 1) )</f>
        <v>2.1999999999999999E-2</v>
      </c>
      <c r="J4" s="7">
        <f t="shared" ref="J4:J35" si="1">ROUNDUP(FV( I4/12, G4, -F4, ,IF(H4="월초",1,0) ),-3)</f>
        <v>33584000</v>
      </c>
      <c r="K4" s="1" t="str">
        <f t="shared" ref="K4:K35" ca="1" si="2">TEXT(QUOTIENT(_xlfn.DAYS(TODAY(),$C4),30), "00개월")</f>
        <v>116개월</v>
      </c>
      <c r="L4" s="1" t="str" cm="1">
        <f t="array" ref="L4">fn비고(E4,F4)</f>
        <v>15만원이상-여의도250,000</v>
      </c>
    </row>
    <row r="5" spans="1:12" x14ac:dyDescent="0.4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>
        <f t="shared" si="1"/>
        <v>15927000</v>
      </c>
      <c r="K5" s="1" t="str">
        <f t="shared" ca="1" si="2"/>
        <v>87개월</v>
      </c>
      <c r="L5" s="1" t="str" cm="1">
        <f t="array" ref="L5">fn비고(E5,F5)</f>
        <v/>
      </c>
    </row>
    <row r="6" spans="1:12" x14ac:dyDescent="0.4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>
        <f t="shared" si="1"/>
        <v>13504000</v>
      </c>
      <c r="K6" s="1" t="str">
        <f t="shared" ca="1" si="2"/>
        <v>82개월</v>
      </c>
      <c r="L6" s="1" t="str" cm="1">
        <f t="array" ref="L6">fn비고(E6,F6)</f>
        <v/>
      </c>
    </row>
    <row r="7" spans="1:12" x14ac:dyDescent="0.4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>
        <f t="shared" si="1"/>
        <v>11965000</v>
      </c>
      <c r="K7" s="1" t="str">
        <f t="shared" ca="1" si="2"/>
        <v>91개월</v>
      </c>
      <c r="L7" s="1" t="str" cm="1">
        <f t="array" ref="L7">fn비고(E7,F7)</f>
        <v/>
      </c>
    </row>
    <row r="8" spans="1:12" x14ac:dyDescent="0.4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>
        <f t="shared" si="1"/>
        <v>16635000</v>
      </c>
      <c r="K8" s="1" t="str">
        <f t="shared" ca="1" si="2"/>
        <v>77개월</v>
      </c>
      <c r="L8" s="1" t="str" cm="1">
        <f t="array" ref="L8">fn비고(E8,F8)</f>
        <v/>
      </c>
    </row>
    <row r="9" spans="1:12" x14ac:dyDescent="0.4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>
        <f t="shared" si="1"/>
        <v>16174000</v>
      </c>
      <c r="K9" s="1" t="str">
        <f t="shared" ca="1" si="2"/>
        <v>99개월</v>
      </c>
      <c r="L9" s="1" t="str" cm="1">
        <f t="array" ref="L9">fn비고(E9,F9)</f>
        <v/>
      </c>
    </row>
    <row r="10" spans="1:12" x14ac:dyDescent="0.4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>
        <f t="shared" si="1"/>
        <v>1348000</v>
      </c>
      <c r="K10" s="1" t="str">
        <f t="shared" ca="1" si="2"/>
        <v>79개월</v>
      </c>
      <c r="L10" s="1" t="str" cm="1">
        <f t="array" ref="L10">fn비고(E10,F10)</f>
        <v/>
      </c>
    </row>
    <row r="11" spans="1:12" x14ac:dyDescent="0.4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>
        <f t="shared" si="1"/>
        <v>6717000</v>
      </c>
      <c r="K11" s="1" t="str">
        <f t="shared" ca="1" si="2"/>
        <v>121개월</v>
      </c>
      <c r="L11" s="1" t="str" cm="1">
        <f t="array" ref="L11">fn비고(E11,F11)</f>
        <v/>
      </c>
    </row>
    <row r="12" spans="1:12" x14ac:dyDescent="0.4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>
        <f t="shared" si="1"/>
        <v>20853000</v>
      </c>
      <c r="K12" s="1" t="str">
        <f t="shared" ca="1" si="2"/>
        <v>88개월</v>
      </c>
      <c r="L12" s="1" t="str" cm="1">
        <f t="array" ref="L12">fn비고(E12,F12)</f>
        <v/>
      </c>
    </row>
    <row r="13" spans="1:12" x14ac:dyDescent="0.4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>
        <f t="shared" si="1"/>
        <v>10427000</v>
      </c>
      <c r="K13" s="1" t="str">
        <f t="shared" ca="1" si="2"/>
        <v>79개월</v>
      </c>
      <c r="L13" s="1" t="str" cm="1">
        <f t="array" ref="L13">fn비고(E13,F13)</f>
        <v/>
      </c>
    </row>
    <row r="14" spans="1:12" x14ac:dyDescent="0.4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>
        <f t="shared" si="1"/>
        <v>20794000</v>
      </c>
      <c r="K14" s="1" t="str">
        <f t="shared" ca="1" si="2"/>
        <v>68개월</v>
      </c>
      <c r="L14" s="1" t="str" cm="1">
        <f t="array" ref="L14">fn비고(E14,F14)</f>
        <v>15만원이상-명동150,000</v>
      </c>
    </row>
    <row r="15" spans="1:12" x14ac:dyDescent="0.4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>
        <f t="shared" si="1"/>
        <v>16635000</v>
      </c>
      <c r="K15" s="1" t="str">
        <f t="shared" ca="1" si="2"/>
        <v>116개월</v>
      </c>
      <c r="L15" s="1" t="str" cm="1">
        <f t="array" ref="L15">fn비고(E15,F15)</f>
        <v/>
      </c>
    </row>
    <row r="16" spans="1:12" x14ac:dyDescent="0.4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>
        <f t="shared" si="1"/>
        <v>13364000</v>
      </c>
      <c r="K16" s="1" t="str">
        <f t="shared" ca="1" si="2"/>
        <v>67개월</v>
      </c>
      <c r="L16" s="1" t="str" cm="1">
        <f t="array" ref="L16">fn비고(E16,F16)</f>
        <v/>
      </c>
    </row>
    <row r="17" spans="1:12" x14ac:dyDescent="0.4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>
        <f t="shared" si="1"/>
        <v>11208000</v>
      </c>
      <c r="K17" s="1" t="str">
        <f t="shared" ca="1" si="2"/>
        <v>108개월</v>
      </c>
      <c r="L17" s="1" t="str" cm="1">
        <f t="array" ref="L17">fn비고(E17,F17)</f>
        <v/>
      </c>
    </row>
    <row r="18" spans="1:12" x14ac:dyDescent="0.4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>
        <f t="shared" si="1"/>
        <v>10691000</v>
      </c>
      <c r="K18" s="1" t="str">
        <f t="shared" ca="1" si="2"/>
        <v>72개월</v>
      </c>
      <c r="L18" s="1" t="str" cm="1">
        <f t="array" ref="L18">fn비고(E18,F18)</f>
        <v/>
      </c>
    </row>
    <row r="19" spans="1:12" x14ac:dyDescent="0.4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>
        <f>ROUNDUP(FV( I19/12, G19, -F19, ,IF(H19="월초",1,0) ),-3)</f>
        <v>6682000</v>
      </c>
      <c r="K19" s="1" t="str">
        <f t="shared" ca="1" si="2"/>
        <v>69개월</v>
      </c>
      <c r="L19" s="1" t="str" cm="1">
        <f t="array" ref="L19">fn비고(E19,F19)</f>
        <v/>
      </c>
    </row>
    <row r="20" spans="1:12" x14ac:dyDescent="0.4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>
        <f t="shared" si="1"/>
        <v>6915000</v>
      </c>
      <c r="K20" s="1" t="str">
        <f t="shared" ca="1" si="2"/>
        <v>74개월</v>
      </c>
      <c r="L20" s="1" t="str" cm="1">
        <f t="array" ref="L20">fn비고(E20,F20)</f>
        <v/>
      </c>
    </row>
    <row r="21" spans="1:12" x14ac:dyDescent="0.4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>
        <f t="shared" si="1"/>
        <v>19908000</v>
      </c>
      <c r="K21" s="1" t="str">
        <f t="shared" ca="1" si="2"/>
        <v>94개월</v>
      </c>
      <c r="L21" s="1" t="str" cm="1">
        <f t="array" ref="L21">fn비고(E21,F21)</f>
        <v/>
      </c>
    </row>
    <row r="22" spans="1:12" x14ac:dyDescent="0.4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>
        <f t="shared" si="1"/>
        <v>37626000</v>
      </c>
      <c r="K22" s="1" t="str">
        <f t="shared" ca="1" si="2"/>
        <v>81개월</v>
      </c>
      <c r="L22" s="1" t="str" cm="1">
        <f t="array" ref="L22">fn비고(E22,F22)</f>
        <v/>
      </c>
    </row>
    <row r="23" spans="1:12" x14ac:dyDescent="0.4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>
        <f t="shared" si="1"/>
        <v>15546000</v>
      </c>
      <c r="K23" s="1" t="str">
        <f t="shared" ca="1" si="2"/>
        <v>71개월</v>
      </c>
      <c r="L23" s="1" t="str" cm="1">
        <f t="array" ref="L23">fn비고(E23,F23)</f>
        <v/>
      </c>
    </row>
    <row r="24" spans="1:12" x14ac:dyDescent="0.4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>
        <f t="shared" si="1"/>
        <v>20904000</v>
      </c>
      <c r="K24" s="1" t="str">
        <f t="shared" ca="1" si="2"/>
        <v>95개월</v>
      </c>
      <c r="L24" s="1" t="str" cm="1">
        <f t="array" ref="L24">fn비고(E24,F24)</f>
        <v/>
      </c>
    </row>
    <row r="25" spans="1:12" x14ac:dyDescent="0.4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>
        <f t="shared" si="1"/>
        <v>13295000</v>
      </c>
      <c r="K25" s="1" t="str">
        <f t="shared" ca="1" si="2"/>
        <v>80개월</v>
      </c>
      <c r="L25" s="1" t="str" cm="1">
        <f t="array" ref="L25">fn비고(E25,F25)</f>
        <v/>
      </c>
    </row>
    <row r="26" spans="1:12" x14ac:dyDescent="0.4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>
        <f t="shared" si="1"/>
        <v>15927000</v>
      </c>
      <c r="K26" s="1" t="str">
        <f ca="1">TEXT(QUOTIENT(_xlfn.DAYS(TODAY(),$C26),30), "00개월")</f>
        <v>87개월</v>
      </c>
      <c r="L26" s="1" t="str" cm="1">
        <f t="array" ref="L26">fn비고(E26,F26)</f>
        <v/>
      </c>
    </row>
    <row r="27" spans="1:12" x14ac:dyDescent="0.4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>
        <f t="shared" si="1"/>
        <v>33584000</v>
      </c>
      <c r="K27" s="1" t="str">
        <f t="shared" ca="1" si="2"/>
        <v>116개월</v>
      </c>
      <c r="L27" s="1" t="str" cm="1">
        <f t="array" ref="L27">fn비고(E27,F27)</f>
        <v>15만원이상-여의도250,000</v>
      </c>
    </row>
    <row r="28" spans="1:12" x14ac:dyDescent="0.4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>
        <f t="shared" si="1"/>
        <v>1335000</v>
      </c>
      <c r="K28" s="1" t="str">
        <f t="shared" ca="1" si="2"/>
        <v>79개월</v>
      </c>
      <c r="L28" s="1" t="str" cm="1">
        <f t="array" ref="L28">fn비고(E28,F28)</f>
        <v/>
      </c>
    </row>
    <row r="29" spans="1:12" x14ac:dyDescent="0.4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>
        <f>ROUNDUP(FV( I29/12, G29, -F29, ,IF(H29="월초",1,0) ),-3)</f>
        <v>34656000</v>
      </c>
      <c r="K29" s="1" t="str">
        <f t="shared" ca="1" si="2"/>
        <v>77개월</v>
      </c>
      <c r="L29" s="1" t="str" cm="1">
        <f t="array" ref="L29">fn비고(E29,F29)</f>
        <v/>
      </c>
    </row>
    <row r="30" spans="1:12" x14ac:dyDescent="0.4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>
        <f t="shared" si="1"/>
        <v>28064000</v>
      </c>
      <c r="K30" s="1" t="str">
        <f t="shared" ca="1" si="2"/>
        <v>71개월</v>
      </c>
      <c r="L30" s="1" t="str" cm="1">
        <f t="array" ref="L30">fn비고(E30,F30)</f>
        <v>15만원이상-여의도210,000</v>
      </c>
    </row>
    <row r="31" spans="1:12" x14ac:dyDescent="0.4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>
        <f t="shared" si="1"/>
        <v>9291000</v>
      </c>
      <c r="K31" s="1" t="str">
        <f t="shared" ca="1" si="2"/>
        <v>79개월</v>
      </c>
      <c r="L31" s="1" t="str" cm="1">
        <f t="array" ref="L31">fn비고(E31,F31)</f>
        <v/>
      </c>
    </row>
    <row r="32" spans="1:12" x14ac:dyDescent="0.4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>
        <f t="shared" si="1"/>
        <v>9453000</v>
      </c>
      <c r="K32" s="1" t="str">
        <f t="shared" ca="1" si="2"/>
        <v>102개월</v>
      </c>
      <c r="L32" s="1" t="str" cm="1">
        <f t="array" ref="L32">fn비고(E32,F32)</f>
        <v/>
      </c>
    </row>
    <row r="33" spans="1:12" x14ac:dyDescent="0.4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>
        <f t="shared" si="1"/>
        <v>20114000</v>
      </c>
      <c r="K33" s="1" t="str">
        <f t="shared" ca="1" si="2"/>
        <v>127개월</v>
      </c>
      <c r="L33" s="1" t="str" cm="1">
        <f t="array" ref="L33">fn비고(E33,F33)</f>
        <v/>
      </c>
    </row>
    <row r="34" spans="1:12" x14ac:dyDescent="0.4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>
        <f t="shared" si="1"/>
        <v>20904000</v>
      </c>
      <c r="K34" s="1" t="str">
        <f t="shared" ca="1" si="2"/>
        <v>85개월</v>
      </c>
      <c r="L34" s="1" t="str" cm="1">
        <f t="array" ref="L34">fn비고(E34,F34)</f>
        <v>15만원이상-명동150,000</v>
      </c>
    </row>
    <row r="35" spans="1:12" x14ac:dyDescent="0.4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>
        <f t="shared" si="1"/>
        <v>6671000</v>
      </c>
      <c r="K35" s="1" t="str">
        <f t="shared" ca="1" si="2"/>
        <v>71개월</v>
      </c>
      <c r="L35" s="1" t="str" cm="1">
        <f t="array" ref="L35">fn비고(E35,F35)</f>
        <v/>
      </c>
    </row>
    <row r="37" spans="1:12" x14ac:dyDescent="0.4">
      <c r="A37" t="s">
        <v>58</v>
      </c>
    </row>
    <row r="38" spans="1:12" x14ac:dyDescent="0.4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>
        <f t="array" ref="F40">AVERAGE(IF( ($D$3:$D$35=$A40)*( MAX( ($D$3:$D$35=$A40 )*$F$3:$F$35 )&lt;&gt;$F$3:$F$35    ), $F$3:$F$35 ))</f>
        <v>109000</v>
      </c>
    </row>
    <row r="41" spans="1:12" x14ac:dyDescent="0.4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>
        <f t="array" ref="F41">AVERAGE(IF( ($D$3:$D$35=$A41)*( MAX( ($D$3:$D$35=$A41 )*$F$3:$F$35 )&lt;&gt;$F$3:$F$35    ), $F$3:$F$35 ))</f>
        <v>71000</v>
      </c>
    </row>
    <row r="42" spans="1:12" x14ac:dyDescent="0.4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>
        <f t="array" ref="F42">AVERAGE(IF( ($D$3:$D$35=$A42)*( MAX( ($D$3:$D$35=$A42 )*$F$3:$F$35 )&lt;&gt;$F$3:$F$35    ), $F$3:$F$35 ))</f>
        <v>130555.55555555556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3"/>
  <sheetViews>
    <sheetView tabSelected="1" workbookViewId="0">
      <selection activeCell="G12" sqref="G12"/>
    </sheetView>
  </sheetViews>
  <sheetFormatPr defaultRowHeight="17.399999999999999" x14ac:dyDescent="0.4"/>
  <cols>
    <col min="2" max="2" width="18.796875" bestFit="1" customWidth="1"/>
    <col min="3" max="3" width="14.09765625" bestFit="1" customWidth="1"/>
    <col min="4" max="6" width="10.59765625" bestFit="1" customWidth="1"/>
    <col min="7" max="7" width="9.296875" bestFit="1" customWidth="1"/>
    <col min="8" max="8" width="12.296875" bestFit="1" customWidth="1"/>
    <col min="9" max="9" width="18.796875" bestFit="1" customWidth="1"/>
    <col min="10" max="10" width="16.8984375" bestFit="1" customWidth="1"/>
  </cols>
  <sheetData>
    <row r="2" spans="2:7" x14ac:dyDescent="0.4">
      <c r="B2" s="24" t="s">
        <v>5</v>
      </c>
      <c r="C2" t="s">
        <v>77</v>
      </c>
    </row>
    <row r="4" spans="2:7" x14ac:dyDescent="0.4">
      <c r="D4" s="24" t="s">
        <v>4</v>
      </c>
    </row>
    <row r="5" spans="2:7" x14ac:dyDescent="0.4">
      <c r="B5" s="24" t="s">
        <v>72</v>
      </c>
      <c r="C5" s="24" t="s">
        <v>69</v>
      </c>
      <c r="D5" t="s">
        <v>12</v>
      </c>
      <c r="E5" t="s">
        <v>24</v>
      </c>
      <c r="F5" t="s">
        <v>16</v>
      </c>
      <c r="G5" t="s">
        <v>68</v>
      </c>
    </row>
    <row r="6" spans="2:7" x14ac:dyDescent="0.4">
      <c r="B6" t="s">
        <v>70</v>
      </c>
      <c r="D6" s="25"/>
      <c r="E6" s="25"/>
      <c r="F6" s="25"/>
      <c r="G6" s="25"/>
    </row>
    <row r="7" spans="2:7" x14ac:dyDescent="0.4">
      <c r="C7" t="s">
        <v>73</v>
      </c>
      <c r="D7" s="25">
        <v>143750</v>
      </c>
      <c r="E7" s="25">
        <v>83333.333333333328</v>
      </c>
      <c r="F7" s="25">
        <v>142500</v>
      </c>
      <c r="G7" s="25">
        <v>126818.18181818182</v>
      </c>
    </row>
    <row r="8" spans="2:7" x14ac:dyDescent="0.4">
      <c r="C8" t="s">
        <v>75</v>
      </c>
      <c r="D8" s="26">
        <v>2.9499999999999998E-2</v>
      </c>
      <c r="E8" s="26">
        <v>2.4666666666666667E-2</v>
      </c>
      <c r="F8" s="26">
        <v>2.1250000000000002E-2</v>
      </c>
      <c r="G8" s="26">
        <v>2.518181818181818E-2</v>
      </c>
    </row>
    <row r="9" spans="2:7" x14ac:dyDescent="0.4">
      <c r="B9" t="s">
        <v>71</v>
      </c>
      <c r="D9" s="25"/>
      <c r="E9" s="25"/>
      <c r="F9" s="25"/>
      <c r="G9" s="25"/>
    </row>
    <row r="10" spans="2:7" x14ac:dyDescent="0.4">
      <c r="C10" t="s">
        <v>73</v>
      </c>
      <c r="D10" s="25"/>
      <c r="E10" s="25">
        <v>110000</v>
      </c>
      <c r="F10" s="25">
        <v>166666.66666666666</v>
      </c>
      <c r="G10" s="25">
        <v>138333.33333333334</v>
      </c>
    </row>
    <row r="11" spans="2:7" x14ac:dyDescent="0.4">
      <c r="C11" t="s">
        <v>75</v>
      </c>
      <c r="D11" s="26"/>
      <c r="E11" s="26">
        <v>2.8000000000000001E-2</v>
      </c>
      <c r="F11" s="26">
        <v>0.02</v>
      </c>
      <c r="G11" s="26">
        <v>2.4000000000000004E-2</v>
      </c>
    </row>
    <row r="12" spans="2:7" x14ac:dyDescent="0.4">
      <c r="B12" t="s">
        <v>74</v>
      </c>
      <c r="D12" s="25">
        <v>143750</v>
      </c>
      <c r="E12" s="25">
        <v>96666.666666666672</v>
      </c>
      <c r="F12" s="25">
        <v>152857.14285714287</v>
      </c>
      <c r="G12" s="25">
        <v>130882.35294117648</v>
      </c>
    </row>
    <row r="13" spans="2:7" x14ac:dyDescent="0.4">
      <c r="B13" t="s">
        <v>76</v>
      </c>
      <c r="D13" s="26">
        <v>2.9499999999999998E-2</v>
      </c>
      <c r="E13" s="26">
        <v>2.6333333333333334E-2</v>
      </c>
      <c r="F13" s="26">
        <v>2.0714285714285713E-2</v>
      </c>
      <c r="G13" s="26">
        <v>2.4764705882352939E-2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workbookViewId="0">
      <selection activeCell="L8" sqref="L8"/>
    </sheetView>
  </sheetViews>
  <sheetFormatPr defaultRowHeight="17.399999999999999" x14ac:dyDescent="0.4"/>
  <cols>
    <col min="1" max="1" width="1.8984375" customWidth="1"/>
    <col min="3" max="3" width="11.8984375" customWidth="1"/>
    <col min="6" max="6" width="11.3984375" bestFit="1" customWidth="1"/>
    <col min="7" max="7" width="12.3984375" bestFit="1" customWidth="1"/>
    <col min="9" max="9" width="13.5" bestFit="1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4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hidden="1" x14ac:dyDescent="0.4">
      <c r="B6" s="1" t="s">
        <v>40</v>
      </c>
      <c r="C6" s="2">
        <v>44066</v>
      </c>
      <c r="D6" s="1" t="s">
        <v>24</v>
      </c>
      <c r="E6" s="1" t="s">
        <v>21</v>
      </c>
      <c r="F6" s="3">
        <v>210000</v>
      </c>
      <c r="G6" s="19">
        <v>120</v>
      </c>
      <c r="H6" s="4">
        <v>2.8000000000000001E-2</v>
      </c>
      <c r="I6" s="5">
        <v>29111000</v>
      </c>
    </row>
    <row r="7" spans="2:9" hidden="1" x14ac:dyDescent="0.4">
      <c r="B7" s="1" t="s">
        <v>38</v>
      </c>
      <c r="C7" s="2">
        <v>44169</v>
      </c>
      <c r="D7" s="1" t="s">
        <v>24</v>
      </c>
      <c r="E7" s="1" t="s">
        <v>21</v>
      </c>
      <c r="F7" s="3">
        <v>120000</v>
      </c>
      <c r="G7" s="19">
        <v>120</v>
      </c>
      <c r="H7" s="4">
        <v>2.8000000000000001E-2</v>
      </c>
      <c r="I7" s="5">
        <v>16635000</v>
      </c>
    </row>
    <row r="8" spans="2:9" x14ac:dyDescent="0.4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4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4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4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4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4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4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4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4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4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4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4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4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4">
      <c r="B21" s="1" t="s">
        <v>30</v>
      </c>
      <c r="C21" s="2">
        <v>43834</v>
      </c>
      <c r="D21" s="1" t="s">
        <v>24</v>
      </c>
      <c r="E21" s="1" t="s">
        <v>13</v>
      </c>
      <c r="F21" s="3">
        <v>10000</v>
      </c>
      <c r="G21" s="19">
        <v>120</v>
      </c>
      <c r="H21" s="4">
        <v>2.1000000000000001E-2</v>
      </c>
      <c r="I21" s="5">
        <v>1335000</v>
      </c>
    </row>
    <row r="22" spans="2:9" hidden="1" x14ac:dyDescent="0.4">
      <c r="B22" s="1" t="s">
        <v>25</v>
      </c>
      <c r="C22" s="2">
        <v>43456</v>
      </c>
      <c r="D22" s="1" t="s">
        <v>16</v>
      </c>
      <c r="E22" s="1" t="s">
        <v>13</v>
      </c>
      <c r="F22" s="3">
        <v>90000</v>
      </c>
      <c r="G22" s="19">
        <v>120</v>
      </c>
      <c r="H22" s="4">
        <v>0.02</v>
      </c>
      <c r="I22" s="5">
        <v>11965000</v>
      </c>
    </row>
    <row r="23" spans="2:9" x14ac:dyDescent="0.4">
      <c r="B23" s="1" t="s">
        <v>41</v>
      </c>
      <c r="C23" s="2">
        <v>43808</v>
      </c>
      <c r="D23" s="1" t="s">
        <v>16</v>
      </c>
      <c r="E23" s="1" t="s">
        <v>13</v>
      </c>
      <c r="F23" s="3">
        <v>70000</v>
      </c>
      <c r="G23" s="19">
        <v>120</v>
      </c>
      <c r="H23" s="4">
        <v>0.02</v>
      </c>
      <c r="I23" s="5">
        <v>9291000</v>
      </c>
    </row>
    <row r="24" spans="2:9" x14ac:dyDescent="0.4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x14ac:dyDescent="0.4">
      <c r="B25" s="1" t="s">
        <v>29</v>
      </c>
      <c r="C25" s="2">
        <v>43798</v>
      </c>
      <c r="D25" s="1" t="s">
        <v>16</v>
      </c>
      <c r="E25" s="1" t="s">
        <v>17</v>
      </c>
      <c r="F25" s="20">
        <v>250000</v>
      </c>
      <c r="G25" s="19">
        <v>120</v>
      </c>
      <c r="H25" s="4">
        <v>0.02</v>
      </c>
      <c r="I25" s="5">
        <v>33236000</v>
      </c>
    </row>
    <row r="26" spans="2:9" hidden="1" x14ac:dyDescent="0.4">
      <c r="B26" s="1" t="s">
        <v>15</v>
      </c>
      <c r="C26" s="2">
        <v>43126</v>
      </c>
      <c r="D26" s="1" t="s">
        <v>16</v>
      </c>
      <c r="E26" s="1" t="s">
        <v>17</v>
      </c>
      <c r="F26" s="3">
        <v>150000</v>
      </c>
      <c r="G26" s="19">
        <v>120</v>
      </c>
      <c r="H26" s="4">
        <v>0.02</v>
      </c>
      <c r="I26" s="5">
        <v>19908000</v>
      </c>
    </row>
    <row r="27" spans="2:9" x14ac:dyDescent="0.4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4">
      <c r="B28" s="1" t="s">
        <v>49</v>
      </c>
      <c r="C28" s="2">
        <v>43209</v>
      </c>
      <c r="D28" s="1" t="s">
        <v>24</v>
      </c>
      <c r="E28" s="1" t="s">
        <v>17</v>
      </c>
      <c r="F28" s="3">
        <v>120000</v>
      </c>
      <c r="G28" s="19">
        <v>120</v>
      </c>
      <c r="H28" s="4">
        <v>2.3E-2</v>
      </c>
      <c r="I28" s="5">
        <v>16174000</v>
      </c>
    </row>
    <row r="29" spans="2:9" x14ac:dyDescent="0.4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4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4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4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4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4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4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4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4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 xr:uid="{311AF66B-F4D9-46E0-8DC0-0AA75B8EF461}">
    <filterColumn colId="1">
      <customFilters>
        <customFilter operator="greaterThan" val="43466"/>
      </customFilters>
    </filterColumn>
    <filterColumn colId="2">
      <customFilters>
        <customFilter val="*금"/>
      </customFilters>
    </filterColumn>
  </autoFilter>
  <sortState xmlns:xlrd2="http://schemas.microsoft.com/office/spreadsheetml/2017/richdata2" ref="B5:I37">
    <sortCondition ref="E5:E37" customList="여의도,명동,강남,합정"/>
    <sortCondition sortBy="cellColor" ref="F5:F37" dxfId="1"/>
    <sortCondition sortBy="cellColor" ref="F5:F37" dxfId="0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topLeftCell="A4" workbookViewId="0">
      <selection activeCell="I5" sqref="I5"/>
    </sheetView>
  </sheetViews>
  <sheetFormatPr defaultRowHeight="17.399999999999999" x14ac:dyDescent="0.4"/>
  <cols>
    <col min="2" max="2" width="19.3984375" customWidth="1"/>
  </cols>
  <sheetData>
    <row r="2" spans="2:4" x14ac:dyDescent="0.4">
      <c r="B2" t="s">
        <v>60</v>
      </c>
    </row>
    <row r="3" spans="2:4" x14ac:dyDescent="0.4">
      <c r="D3" t="s">
        <v>61</v>
      </c>
    </row>
    <row r="4" spans="2:4" x14ac:dyDescent="0.4">
      <c r="B4" s="6" t="s">
        <v>62</v>
      </c>
      <c r="C4" s="6" t="s">
        <v>63</v>
      </c>
      <c r="D4" s="6" t="s">
        <v>64</v>
      </c>
    </row>
    <row r="5" spans="2:4" x14ac:dyDescent="0.4">
      <c r="B5" s="1" t="s">
        <v>16</v>
      </c>
      <c r="C5" s="3">
        <v>21000</v>
      </c>
      <c r="D5" s="3">
        <v>29000</v>
      </c>
    </row>
    <row r="6" spans="2:4" x14ac:dyDescent="0.4">
      <c r="B6" s="1" t="s">
        <v>24</v>
      </c>
      <c r="C6" s="3">
        <v>13000</v>
      </c>
      <c r="D6" s="3">
        <v>26000</v>
      </c>
    </row>
    <row r="7" spans="2:4" x14ac:dyDescent="0.4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K7" sqref="K7"/>
    </sheetView>
  </sheetViews>
  <sheetFormatPr defaultRowHeight="17.399999999999999" x14ac:dyDescent="0.4"/>
  <cols>
    <col min="1" max="1" width="2" customWidth="1"/>
    <col min="4" max="4" width="7.09765625" bestFit="1" customWidth="1"/>
    <col min="5" max="5" width="5.19921875" bestFit="1" customWidth="1"/>
    <col min="6" max="6" width="11.5" customWidth="1"/>
    <col min="9" max="9" width="12.09765625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27">
        <v>2.8000000000000001E-2</v>
      </c>
      <c r="I5" s="22">
        <v>250000</v>
      </c>
    </row>
    <row r="6" spans="2:9" x14ac:dyDescent="0.4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27">
        <v>3.5999999999999997E-2</v>
      </c>
      <c r="I6" s="22">
        <v>150000</v>
      </c>
    </row>
    <row r="7" spans="2:9" x14ac:dyDescent="0.4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27">
        <v>0.02</v>
      </c>
      <c r="I7" s="22">
        <v>120000</v>
      </c>
    </row>
    <row r="8" spans="2:9" x14ac:dyDescent="0.4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27">
        <v>2.8000000000000001E-2</v>
      </c>
      <c r="I8" s="22">
        <v>50000</v>
      </c>
    </row>
    <row r="9" spans="2:9" x14ac:dyDescent="0.4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27">
        <v>2.5000000000000001E-2</v>
      </c>
      <c r="I9" s="22">
        <v>250000</v>
      </c>
    </row>
    <row r="10" spans="2:9" x14ac:dyDescent="0.4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27">
        <v>0.02</v>
      </c>
      <c r="I10" s="22">
        <v>250000</v>
      </c>
    </row>
    <row r="11" spans="2:9" x14ac:dyDescent="0.4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27">
        <v>2.8000000000000001E-2</v>
      </c>
      <c r="I11" s="22">
        <v>210000</v>
      </c>
    </row>
    <row r="12" spans="2:9" x14ac:dyDescent="0.4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27">
        <v>2.8000000000000001E-2</v>
      </c>
      <c r="I12" s="22">
        <v>120000</v>
      </c>
    </row>
    <row r="13" spans="2:9" x14ac:dyDescent="0.4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27">
        <v>0.02</v>
      </c>
      <c r="I13" s="22">
        <v>100000</v>
      </c>
    </row>
    <row r="14" spans="2:9" x14ac:dyDescent="0.4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27">
        <v>2.9000000000000001E-2</v>
      </c>
      <c r="I14" s="22">
        <v>80000</v>
      </c>
    </row>
    <row r="15" spans="2:9" x14ac:dyDescent="0.4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27">
        <v>2.3E-2</v>
      </c>
      <c r="I15" s="22">
        <v>70000</v>
      </c>
    </row>
    <row r="16" spans="2:9" x14ac:dyDescent="0.4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27" t="s">
        <v>66</v>
      </c>
      <c r="I16" s="22">
        <v>50000</v>
      </c>
    </row>
    <row r="17" spans="2:9" x14ac:dyDescent="0.4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27">
        <v>3.3000000000000002E-2</v>
      </c>
      <c r="I17" s="22">
        <v>50000</v>
      </c>
    </row>
    <row r="18" spans="2:9" x14ac:dyDescent="0.4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27">
        <v>2.9000000000000001E-2</v>
      </c>
      <c r="I18" s="22">
        <v>150000</v>
      </c>
    </row>
    <row r="19" spans="2:9" x14ac:dyDescent="0.4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27">
        <v>2.8000000000000001E-2</v>
      </c>
      <c r="I19" s="22">
        <v>150000</v>
      </c>
    </row>
    <row r="20" spans="2:9" x14ac:dyDescent="0.4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27">
        <v>2.1999999999999999E-2</v>
      </c>
      <c r="I20" s="22">
        <v>120000</v>
      </c>
    </row>
    <row r="21" spans="2:9" x14ac:dyDescent="0.4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27">
        <v>0.03</v>
      </c>
      <c r="I21" s="22">
        <v>120000</v>
      </c>
    </row>
    <row r="22" spans="2:9" x14ac:dyDescent="0.4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27">
        <v>2.8000000000000001E-2</v>
      </c>
      <c r="I22" s="22">
        <v>100000</v>
      </c>
    </row>
    <row r="23" spans="2:9" x14ac:dyDescent="0.4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27">
        <v>0.02</v>
      </c>
      <c r="I23" s="22">
        <v>90000</v>
      </c>
    </row>
    <row r="24" spans="2:9" x14ac:dyDescent="0.4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27">
        <v>2.1000000000000001E-2</v>
      </c>
      <c r="I24" s="22">
        <v>80000</v>
      </c>
    </row>
    <row r="25" spans="2:9" x14ac:dyDescent="0.4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27">
        <v>0.02</v>
      </c>
      <c r="I25" s="22">
        <v>70000</v>
      </c>
    </row>
    <row r="26" spans="2:9" x14ac:dyDescent="0.4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27">
        <v>2.1000000000000001E-2</v>
      </c>
      <c r="I26" s="22">
        <v>10000</v>
      </c>
    </row>
    <row r="27" spans="2:9" x14ac:dyDescent="0.4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27">
        <v>0.03</v>
      </c>
      <c r="I27" s="22">
        <v>270000</v>
      </c>
    </row>
    <row r="28" spans="2:9" x14ac:dyDescent="0.4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27" t="s">
        <v>66</v>
      </c>
      <c r="I28" s="22">
        <v>150000</v>
      </c>
    </row>
    <row r="29" spans="2:9" x14ac:dyDescent="0.4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27">
        <v>0.02</v>
      </c>
      <c r="I29" s="22">
        <v>150000</v>
      </c>
    </row>
    <row r="30" spans="2:9" x14ac:dyDescent="0.4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27">
        <v>2.3E-2</v>
      </c>
      <c r="I30" s="22">
        <v>120000</v>
      </c>
    </row>
  </sheetData>
  <phoneticPr fontId="1" type="noConversion"/>
  <conditionalFormatting sqref="I5:I30"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아이콘보기">
                <anchor moveWithCells="1" sizeWithCells="1">
                  <from>
                    <xdr:col>7</xdr:col>
                    <xdr:colOff>0</xdr:colOff>
                    <xdr:row>0</xdr:row>
                    <xdr:rowOff>0</xdr:rowOff>
                  </from>
                  <to>
                    <xdr:col>9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workbookViewId="0">
      <selection activeCell="L10" sqref="L10"/>
    </sheetView>
  </sheetViews>
  <sheetFormatPr defaultRowHeight="17.399999999999999" x14ac:dyDescent="0.4"/>
  <cols>
    <col min="1" max="1" width="4.09765625" customWidth="1"/>
    <col min="5" max="5" width="5.19921875" bestFit="1" customWidth="1"/>
    <col min="6" max="6" width="11.09765625" bestFit="1" customWidth="1"/>
    <col min="9" max="9" width="11.3984375" customWidth="1"/>
  </cols>
  <sheetData>
    <row r="2" spans="2:9" x14ac:dyDescent="0.4">
      <c r="B2" t="s">
        <v>0</v>
      </c>
    </row>
    <row r="3" spans="2:9" x14ac:dyDescent="0.4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144780</xdr:colOff>
                <xdr:row>0</xdr:row>
                <xdr:rowOff>76200</xdr:rowOff>
              </from>
              <to>
                <xdr:col>8</xdr:col>
                <xdr:colOff>746760</xdr:colOff>
                <xdr:row>1</xdr:row>
                <xdr:rowOff>144780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AGNES HWANG</cp:lastModifiedBy>
  <dcterms:created xsi:type="dcterms:W3CDTF">2023-08-09T00:13:15Z</dcterms:created>
  <dcterms:modified xsi:type="dcterms:W3CDTF">2026-07-02T09:27:01Z</dcterms:modified>
</cp:coreProperties>
</file>