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최연우\Desktop\2026_컴활1급실기_기본서(20260324)\2026기본서_컴활1급실기\01 엑셀\03 기본모의고사\"/>
    </mc:Choice>
  </mc:AlternateContent>
  <xr:revisionPtr revIDLastSave="0" documentId="13_ncr:1_{8835EEB3-2484-48E7-97E8-40CEAF11477C}" xr6:coauthVersionLast="47" xr6:coauthVersionMax="47" xr10:uidLastSave="{00000000-0000-0000-0000-000000000000}"/>
  <bookViews>
    <workbookView xWindow="-120" yWindow="-120" windowWidth="29040" windowHeight="15840" tabRatio="765" activeTab="5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'기본작업-1'!$A$4:$J$12</definedName>
    <definedName name="_xlnm.Criteria" localSheetId="0">'기본작업-1'!$A$14:$A$15</definedName>
    <definedName name="_xlnm.Extract" localSheetId="0">'기본작업-1'!$A$17:$E$17</definedName>
    <definedName name="_xlnm.Print_Area" localSheetId="1">'기본작업-2'!$A$1:$H$19,'기본작업-2'!$A$21:$H$38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2" l="1" a="1"/>
  <c r="C33" i="2" s="1"/>
  <c r="B33" i="2" a="1"/>
  <c r="B33" i="2" s="1"/>
  <c r="A33" i="2" a="1"/>
  <c r="A33" i="2" s="1"/>
  <c r="I28" i="2"/>
  <c r="I29" i="2"/>
  <c r="I27" i="2"/>
  <c r="H23" i="2"/>
  <c r="F23" i="2"/>
  <c r="F24" i="2"/>
  <c r="F25" i="2"/>
  <c r="F26" i="2"/>
  <c r="F27" i="2"/>
  <c r="F28" i="2"/>
  <c r="F29" i="2"/>
  <c r="F22" i="2"/>
  <c r="D3" i="2" a="1"/>
  <c r="D3" i="2" s="1"/>
  <c r="C4" i="2"/>
  <c r="C3" i="2"/>
  <c r="B4" i="2" a="1"/>
  <c r="B4" i="2" s="1"/>
  <c r="B3" i="2" a="1"/>
  <c r="B3" i="2"/>
  <c r="A15" i="1"/>
  <c r="F13" i="8"/>
  <c r="F6" i="8"/>
  <c r="E29" i="2"/>
  <c r="E28" i="2"/>
  <c r="E27" i="2"/>
  <c r="E26" i="2"/>
  <c r="E25" i="2"/>
  <c r="E24" i="2"/>
  <c r="E23" i="2"/>
  <c r="E22" i="2"/>
  <c r="I3" i="6"/>
  <c r="I4" i="6"/>
  <c r="I5" i="6"/>
  <c r="I6" i="6"/>
  <c r="I7" i="6"/>
  <c r="I8" i="6"/>
  <c r="I9" i="6"/>
  <c r="I10" i="6"/>
  <c r="I11" i="6"/>
  <c r="I15" i="2" a="1"/>
  <c r="I14" i="2" a="1"/>
  <c r="I8" i="2" a="1"/>
  <c r="I9" i="2" a="1"/>
  <c r="I17" i="2" a="1"/>
  <c r="I16" i="2" a="1"/>
  <c r="I11" i="2" a="1"/>
  <c r="I13" i="2" a="1"/>
  <c r="I12" i="2" a="1"/>
  <c r="I10" i="2" a="1"/>
  <c r="I16" i="2" l="1"/>
  <c r="I14" i="2"/>
  <c r="I12" i="2"/>
  <c r="I10" i="2"/>
  <c r="I17" i="2"/>
  <c r="I15" i="2"/>
  <c r="I13" i="2"/>
  <c r="I11" i="2"/>
  <c r="I9" i="2"/>
  <c r="I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357120-B9AD-4219-B63D-2498398F718C}" name="MS Access Database_Query" type="1" refreshedVersion="8" background="1">
    <dbPr connection="DSN=MS Access Database;DBQ=C:\Users\최연우\Desktop\2026_컴활1급실기_기본서(20260324)\2026기본서_컴활1급실기\01 엑셀\03 기본모의고사\매출.accdb;DefaultDir=C:\Users\최연우\Desktop\2026_컴활1급실기_기본서(20260324)\2026기본서_컴활1급실기\01 엑셀\03 기본모의고사;DriverId=25;FIL=MS Access;MaxBufferSize=2048;PageTimeout=5;" command="SELECT 매출.거래처명, 매출.수량, 매출.공급가액_x000d__x000a_FROM 매출 매출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<sst xmlns="http://schemas.openxmlformats.org/spreadsheetml/2006/main" count="489" uniqueCount="290">
  <si>
    <t>[표1]</t>
  </si>
  <si>
    <t>성명</t>
  </si>
  <si>
    <t>부서</t>
  </si>
  <si>
    <t>직위</t>
  </si>
  <si>
    <t>기본급</t>
  </si>
  <si>
    <t>수당</t>
  </si>
  <si>
    <t>대리</t>
  </si>
  <si>
    <t>과장</t>
  </si>
  <si>
    <t>기획부</t>
  </si>
  <si>
    <t>부장</t>
  </si>
  <si>
    <t>[표2]</t>
  </si>
  <si>
    <t>영업부 승진심사</t>
  </si>
  <si>
    <t>이름</t>
  </si>
  <si>
    <t>영어</t>
  </si>
  <si>
    <t>상반기</t>
  </si>
  <si>
    <t>하반기</t>
  </si>
  <si>
    <t>업무능력</t>
  </si>
  <si>
    <t>어학</t>
  </si>
  <si>
    <t>실적</t>
  </si>
  <si>
    <t>능력</t>
  </si>
  <si>
    <t>가중평균</t>
  </si>
  <si>
    <t>평가</t>
  </si>
  <si>
    <t>박효순</t>
  </si>
  <si>
    <t>C</t>
  </si>
  <si>
    <t>윤성희</t>
  </si>
  <si>
    <t>A</t>
  </si>
  <si>
    <t>김옥선</t>
  </si>
  <si>
    <t>B</t>
  </si>
  <si>
    <t>박혜영</t>
  </si>
  <si>
    <t>박종기</t>
  </si>
  <si>
    <t>박소영</t>
  </si>
  <si>
    <t>D</t>
  </si>
  <si>
    <t>맹지오</t>
  </si>
  <si>
    <t>백윤주</t>
  </si>
  <si>
    <t>[표1] 서울 지역 현황</t>
  </si>
  <si>
    <t>접수일자</t>
  </si>
  <si>
    <t>거래처코드</t>
  </si>
  <si>
    <t>거래처</t>
  </si>
  <si>
    <t>행선지코드</t>
  </si>
  <si>
    <t>행선지</t>
  </si>
  <si>
    <t>차량종류</t>
  </si>
  <si>
    <t>요금</t>
  </si>
  <si>
    <t>출발일자</t>
  </si>
  <si>
    <t>BB-06</t>
  </si>
  <si>
    <t xml:space="preserve">Y.C 인터네셔날  </t>
  </si>
  <si>
    <t>KR-3</t>
  </si>
  <si>
    <t>강릉</t>
  </si>
  <si>
    <t>3톤</t>
  </si>
  <si>
    <t>BB-08</t>
  </si>
  <si>
    <t>계성제지</t>
  </si>
  <si>
    <t>CA-5</t>
  </si>
  <si>
    <t>천안</t>
  </si>
  <si>
    <t>5톤</t>
  </si>
  <si>
    <t>AA-01</t>
  </si>
  <si>
    <t xml:space="preserve">대명금속  </t>
  </si>
  <si>
    <t>PT-1</t>
  </si>
  <si>
    <t>평택</t>
  </si>
  <si>
    <t>1톤</t>
  </si>
  <si>
    <t>CC-13</t>
  </si>
  <si>
    <t>율촌화학</t>
  </si>
  <si>
    <t>US-5</t>
  </si>
  <si>
    <t>울산</t>
  </si>
  <si>
    <t>PT-3</t>
  </si>
  <si>
    <t>CC-19</t>
  </si>
  <si>
    <t>기아특수강</t>
  </si>
  <si>
    <t>DK-5</t>
  </si>
  <si>
    <t>대구</t>
  </si>
  <si>
    <t>BB-10</t>
  </si>
  <si>
    <t>삼성코닝</t>
  </si>
  <si>
    <t>WJ-5</t>
  </si>
  <si>
    <t>원주</t>
  </si>
  <si>
    <t>AA-07</t>
  </si>
  <si>
    <t xml:space="preserve">정금강업  </t>
  </si>
  <si>
    <t>CC-12</t>
  </si>
  <si>
    <t>LG화학</t>
  </si>
  <si>
    <t>DJ-1</t>
  </si>
  <si>
    <t>대전</t>
  </si>
  <si>
    <t>BS-3</t>
  </si>
  <si>
    <t>부산</t>
  </si>
  <si>
    <t>PT-5</t>
  </si>
  <si>
    <t>CC-11</t>
  </si>
  <si>
    <t>쌍용제지</t>
  </si>
  <si>
    <t>MS-1</t>
  </si>
  <si>
    <t>마산</t>
  </si>
  <si>
    <t>BS-1</t>
  </si>
  <si>
    <t>IC-1</t>
  </si>
  <si>
    <t>인천</t>
  </si>
  <si>
    <t>[표2] 경기 지역 현황</t>
  </si>
  <si>
    <t>AA-10</t>
  </si>
  <si>
    <t xml:space="preserve">진한통상  </t>
  </si>
  <si>
    <t>SW-3</t>
  </si>
  <si>
    <t>수원</t>
  </si>
  <si>
    <t>BB-02</t>
  </si>
  <si>
    <t xml:space="preserve">코암유통 </t>
  </si>
  <si>
    <t>IC-3</t>
  </si>
  <si>
    <t>WJ-1</t>
  </si>
  <si>
    <t>US-1</t>
  </si>
  <si>
    <t>BB-03</t>
  </si>
  <si>
    <t xml:space="preserve">텔슨정보통신 </t>
  </si>
  <si>
    <t>PH-3</t>
  </si>
  <si>
    <t>포항</t>
  </si>
  <si>
    <t>BB-04</t>
  </si>
  <si>
    <t>텔슨통신기술</t>
  </si>
  <si>
    <t>SW-1</t>
  </si>
  <si>
    <t>CC-18</t>
  </si>
  <si>
    <t>하이크리에이션</t>
  </si>
  <si>
    <t>BS-5</t>
  </si>
  <si>
    <t>CC-14</t>
  </si>
  <si>
    <t>한국제지</t>
  </si>
  <si>
    <t>DJ-3</t>
  </si>
  <si>
    <t>CC-16</t>
  </si>
  <si>
    <t>한국화이바</t>
  </si>
  <si>
    <t>JJ-1</t>
  </si>
  <si>
    <t>전주</t>
  </si>
  <si>
    <t>CC-15</t>
  </si>
  <si>
    <t>한솔제지</t>
  </si>
  <si>
    <t>BB-05</t>
  </si>
  <si>
    <t>한영산업</t>
  </si>
  <si>
    <t>KAJ-5</t>
  </si>
  <si>
    <t>광주</t>
  </si>
  <si>
    <t>CC-20</t>
  </si>
  <si>
    <t>현진산업</t>
  </si>
  <si>
    <t>AA-08</t>
  </si>
  <si>
    <t xml:space="preserve">효신 제조업 </t>
  </si>
  <si>
    <t>DK-3</t>
  </si>
  <si>
    <t>PH-1</t>
  </si>
  <si>
    <t>현황</t>
  </si>
  <si>
    <t>보유수량</t>
  </si>
  <si>
    <t>현재금액</t>
  </si>
  <si>
    <t>상승</t>
  </si>
  <si>
    <t>하락</t>
  </si>
  <si>
    <t>종목명</t>
  </si>
  <si>
    <t>매수가격</t>
  </si>
  <si>
    <t>매수금액</t>
  </si>
  <si>
    <t>매수수수료</t>
  </si>
  <si>
    <t>평가손익</t>
  </si>
  <si>
    <t>수익률</t>
  </si>
  <si>
    <t>대한제약</t>
  </si>
  <si>
    <t>상공증권</t>
  </si>
  <si>
    <t>DK주조</t>
  </si>
  <si>
    <t>KR타이어</t>
  </si>
  <si>
    <t>전국전자</t>
  </si>
  <si>
    <t>상공텔레콤</t>
  </si>
  <si>
    <t>가남경제</t>
  </si>
  <si>
    <t>JG건설</t>
  </si>
  <si>
    <t>우주넷</t>
  </si>
  <si>
    <t>블랙쇼핑</t>
  </si>
  <si>
    <t>[표3]</t>
  </si>
  <si>
    <t>공백 : 0</t>
  </si>
  <si>
    <t>지점명</t>
  </si>
  <si>
    <t>입고량</t>
  </si>
  <si>
    <t>판매량</t>
  </si>
  <si>
    <t>재고량</t>
  </si>
  <si>
    <t>순위</t>
  </si>
  <si>
    <t>판매량 평균</t>
  </si>
  <si>
    <t>판매량이 1위</t>
  </si>
  <si>
    <t>서울</t>
  </si>
  <si>
    <t>안산</t>
  </si>
  <si>
    <t>사원코드</t>
  </si>
  <si>
    <t>상여금</t>
  </si>
  <si>
    <t>사원번호</t>
  </si>
  <si>
    <t>직책</t>
  </si>
  <si>
    <t>호봉</t>
  </si>
  <si>
    <t>학력</t>
  </si>
  <si>
    <t>자격증</t>
  </si>
  <si>
    <t>김구완</t>
  </si>
  <si>
    <t>총무과</t>
  </si>
  <si>
    <t>4급8호</t>
  </si>
  <si>
    <t>대졸</t>
  </si>
  <si>
    <t>노지심</t>
  </si>
  <si>
    <t>사원</t>
  </si>
  <si>
    <t>영업1부</t>
  </si>
  <si>
    <t>6급8호</t>
  </si>
  <si>
    <t>1종보통</t>
  </si>
  <si>
    <t>서정화</t>
  </si>
  <si>
    <t>6급16호</t>
  </si>
  <si>
    <t>고졸</t>
  </si>
  <si>
    <t>송혜영</t>
  </si>
  <si>
    <t>5급4호</t>
  </si>
  <si>
    <t>윤영근</t>
  </si>
  <si>
    <t>상무</t>
  </si>
  <si>
    <t>기획실</t>
  </si>
  <si>
    <t>1급8호</t>
  </si>
  <si>
    <t>윤인수</t>
  </si>
  <si>
    <t>이수안</t>
  </si>
  <si>
    <t>총무과장</t>
  </si>
  <si>
    <t>3급4호</t>
  </si>
  <si>
    <t>이유림</t>
  </si>
  <si>
    <t>비서</t>
  </si>
  <si>
    <t>전문대졸</t>
  </si>
  <si>
    <t>이인상</t>
  </si>
  <si>
    <t>영업부장</t>
  </si>
  <si>
    <t>영업부</t>
  </si>
  <si>
    <t>2급8호</t>
  </si>
  <si>
    <t>전주욱</t>
  </si>
  <si>
    <t>제갈량</t>
  </si>
  <si>
    <t>4급4호</t>
  </si>
  <si>
    <t>조항승</t>
  </si>
  <si>
    <t>최예인</t>
  </si>
  <si>
    <t>사장</t>
  </si>
  <si>
    <t>1급32호</t>
  </si>
  <si>
    <t>대학원졸</t>
  </si>
  <si>
    <t>[표1]</t>
    <phoneticPr fontId="1" type="noConversion"/>
  </si>
  <si>
    <t>경력(월)</t>
    <phoneticPr fontId="6" type="noConversion"/>
  </si>
  <si>
    <t>워드</t>
    <phoneticPr fontId="1" type="noConversion"/>
  </si>
  <si>
    <t>총무과</t>
    <phoneticPr fontId="6" type="noConversion"/>
  </si>
  <si>
    <t>컴활2급</t>
    <phoneticPr fontId="6" type="noConversion"/>
  </si>
  <si>
    <t>컴활1급</t>
    <phoneticPr fontId="6" type="noConversion"/>
  </si>
  <si>
    <t>컴활1급</t>
    <phoneticPr fontId="1" type="noConversion"/>
  </si>
  <si>
    <t>기획실</t>
    <phoneticPr fontId="1" type="noConversion"/>
  </si>
  <si>
    <t>매출 현황</t>
  </si>
  <si>
    <t>제품코드</t>
  </si>
  <si>
    <t>제품명</t>
  </si>
  <si>
    <t>매출건수</t>
  </si>
  <si>
    <t>매출수량</t>
  </si>
  <si>
    <t>평균단가</t>
  </si>
  <si>
    <t>추정이익</t>
  </si>
  <si>
    <t>스피커</t>
  </si>
  <si>
    <t>모뎀</t>
  </si>
  <si>
    <t>디스켓</t>
  </si>
  <si>
    <t>토너</t>
  </si>
  <si>
    <t>스캐너</t>
  </si>
  <si>
    <t>마우스</t>
  </si>
  <si>
    <t>키보드</t>
  </si>
  <si>
    <t>헤드셋</t>
  </si>
  <si>
    <t>부서별 급여 지급 내역서</t>
  </si>
  <si>
    <t>부서명</t>
  </si>
  <si>
    <t>근무년수</t>
  </si>
  <si>
    <t>지급액</t>
  </si>
  <si>
    <t>G1</t>
  </si>
  <si>
    <t>홍기남</t>
  </si>
  <si>
    <t>C2</t>
  </si>
  <si>
    <t>이기자</t>
  </si>
  <si>
    <t>총무부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</si>
  <si>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</si>
  <si>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</si>
  <si>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</si>
  <si>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</si>
  <si>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</si>
  <si>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</si>
  <si>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</si>
  <si>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</si>
  <si>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</si>
  <si>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</si>
  <si>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</si>
  <si>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</si>
  <si>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</si>
  <si>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</si>
  <si>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부서별 매출액</t>
  </si>
  <si>
    <t>소형차 수량</t>
  </si>
  <si>
    <t>중형차 수량</t>
  </si>
  <si>
    <t>총 판매 수량</t>
  </si>
  <si>
    <t>영업2팀</t>
  </si>
  <si>
    <t>영업3팀</t>
  </si>
  <si>
    <t>[표4] 상위 1~3위의 평균과 하위 1~3위 평균</t>
    <phoneticPr fontId="1" type="noConversion"/>
  </si>
  <si>
    <t>입고량</t>
    <phoneticPr fontId="1" type="noConversion"/>
  </si>
  <si>
    <t>판매량</t>
    <phoneticPr fontId="1" type="noConversion"/>
  </si>
  <si>
    <t>재고량</t>
    <phoneticPr fontId="1" type="noConversion"/>
  </si>
  <si>
    <t>조건</t>
    <phoneticPr fontId="1" type="noConversion"/>
  </si>
  <si>
    <t>거래처명</t>
  </si>
  <si>
    <t>RG홈쇼핑</t>
  </si>
  <si>
    <t>가나통상</t>
  </si>
  <si>
    <t>겔럭시게이트</t>
  </si>
  <si>
    <t>여수홈쇼핑</t>
  </si>
  <si>
    <t>영상코퍼레이션</t>
  </si>
  <si>
    <t>온누리홈쇼핑</t>
  </si>
  <si>
    <t>즐겨찾기</t>
  </si>
  <si>
    <t>코오롱홈쇼핑</t>
  </si>
  <si>
    <t>통판뉴스</t>
  </si>
  <si>
    <t>한국위성방송</t>
  </si>
  <si>
    <t>한솔CSN</t>
  </si>
  <si>
    <t>한솔기획</t>
  </si>
  <si>
    <t>값</t>
  </si>
  <si>
    <t>거래처명2</t>
  </si>
  <si>
    <t>온라인</t>
  </si>
  <si>
    <t>오프라인</t>
  </si>
  <si>
    <t>평균 : 수량</t>
  </si>
  <si>
    <t>전체 평균 : 수량</t>
  </si>
  <si>
    <t>평균 : 공급가액</t>
  </si>
  <si>
    <t>전체 평균 : 공급가액</t>
  </si>
  <si>
    <t>순위</t>
    <phoneticPr fontId="1" type="noConversion"/>
  </si>
  <si>
    <t>온라인 최대 : 수량</t>
  </si>
  <si>
    <t>온라인 최대 : 공급가액</t>
  </si>
  <si>
    <t>오프라인 최대 : 수량</t>
  </si>
  <si>
    <t>오프라인 최대 : 공급가액</t>
  </si>
  <si>
    <t>온라인 최소 : 수량</t>
  </si>
  <si>
    <t>온라인 최소 : 공급가액</t>
  </si>
  <si>
    <t>오프라인 최소 : 수량</t>
  </si>
  <si>
    <t>오프라인 최소 : 공급가액</t>
  </si>
  <si>
    <t>영업6팀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</si>
</sst>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"/>
    <numFmt numFmtId="177" formatCode="mm&quot;월&quot;\ d&quot;일&quot;;@"/>
    <numFmt numFmtId="178" formatCode="#,##0_);[Red]\(#,##0\)"/>
    <numFmt numFmtId="179" formatCode="#,##0,&quot;천원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color theme="4" tint="-0.249977111117893"/>
      <name val="맑은 고딕"/>
      <family val="2"/>
      <charset val="129"/>
      <scheme val="minor"/>
    </font>
    <font>
      <sz val="11"/>
      <color theme="4" tint="-0.24997711111789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41" fontId="0" fillId="0" borderId="1" xfId="0" applyNumberFormat="1" applyBorder="1">
      <alignment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2" applyFont="1">
      <alignment vertical="center"/>
    </xf>
    <xf numFmtId="41" fontId="0" fillId="0" borderId="1" xfId="1" applyFont="1" applyBorder="1" applyAlignment="1">
      <alignment vertical="center"/>
    </xf>
    <xf numFmtId="41" fontId="0" fillId="0" borderId="0" xfId="0" applyNumberForma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7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41" fontId="10" fillId="3" borderId="13" xfId="1" applyFont="1" applyFill="1" applyBorder="1" applyAlignment="1">
      <alignment horizontal="center" vertical="center"/>
    </xf>
    <xf numFmtId="177" fontId="10" fillId="3" borderId="12" xfId="0" applyNumberFormat="1" applyFont="1" applyFill="1" applyBorder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1" fontId="10" fillId="0" borderId="13" xfId="1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1" fontId="10" fillId="0" borderId="11" xfId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10" fillId="3" borderId="1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41" fontId="10" fillId="3" borderId="11" xfId="1" applyFont="1" applyFill="1" applyBorder="1" applyAlignment="1">
      <alignment horizontal="center" vertical="center"/>
    </xf>
    <xf numFmtId="177" fontId="10" fillId="3" borderId="1" xfId="0" applyNumberFormat="1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43" fontId="0" fillId="0" borderId="0" xfId="0" applyNumberFormat="1">
      <alignment vertical="center"/>
    </xf>
    <xf numFmtId="44" fontId="0" fillId="0" borderId="0" xfId="0" applyNumberFormat="1">
      <alignment vertical="center"/>
    </xf>
    <xf numFmtId="179" fontId="0" fillId="0" borderId="1" xfId="1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1DB7D396-1EB4-436C-A65F-4D490B471D59}"/>
  </cellStyles>
  <dxfs count="2">
    <dxf>
      <font>
        <b/>
        <i/>
        <color rgb="FF0070C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'기타작업-1'!$F$2</c:f>
              <c:strCache>
                <c:ptCount val="1"/>
                <c:pt idx="0">
                  <c:v>추정이익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디스켓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'기타작업-1'!$F$3:$F$10</c:f>
              <c:numCache>
                <c:formatCode>General</c:formatCode>
                <c:ptCount val="8"/>
                <c:pt idx="0">
                  <c:v>20800</c:v>
                </c:pt>
                <c:pt idx="1">
                  <c:v>429251</c:v>
                </c:pt>
                <c:pt idx="2">
                  <c:v>141257</c:v>
                </c:pt>
                <c:pt idx="3">
                  <c:v>247983</c:v>
                </c:pt>
                <c:pt idx="4">
                  <c:v>124266</c:v>
                </c:pt>
                <c:pt idx="5">
                  <c:v>151636</c:v>
                </c:pt>
                <c:pt idx="6">
                  <c:v>50000</c:v>
                </c:pt>
                <c:pt idx="7">
                  <c:v>163750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5-448F-98CB-6EBE547D0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2501215"/>
        <c:axId val="1702500735"/>
      </c:barChart>
      <c:lineChart>
        <c:grouping val="standard"/>
        <c:varyColors val="0"/>
        <c:ser>
          <c:idx val="1"/>
          <c:order val="1"/>
          <c:tx>
            <c:v>단가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'기타작업-1'!$B$3:$B$10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디스켓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16000</c:v>
                </c:pt>
                <c:pt idx="1">
                  <c:v>55032</c:v>
                </c:pt>
                <c:pt idx="2">
                  <c:v>44142</c:v>
                </c:pt>
                <c:pt idx="3">
                  <c:v>12337</c:v>
                </c:pt>
                <c:pt idx="4">
                  <c:v>10355</c:v>
                </c:pt>
                <c:pt idx="5">
                  <c:v>16131</c:v>
                </c:pt>
                <c:pt idx="6">
                  <c:v>12500</c:v>
                </c:pt>
                <c:pt idx="7">
                  <c:v>12500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86-4E22-9874-565CF9585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6238032"/>
        <c:axId val="519971808"/>
      </c:lineChart>
      <c:catAx>
        <c:axId val="17025012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2500735"/>
        <c:crosses val="autoZero"/>
        <c:auto val="1"/>
        <c:lblAlgn val="ctr"/>
        <c:lblOffset val="100"/>
        <c:noMultiLvlLbl val="0"/>
      </c:catAx>
      <c:valAx>
        <c:axId val="1702500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2501215"/>
        <c:crosses val="autoZero"/>
        <c:crossBetween val="between"/>
        <c:dispUnits>
          <c:builtInUnit val="thousands"/>
        </c:dispUnits>
      </c:valAx>
      <c:valAx>
        <c:axId val="519971808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6238032"/>
        <c:crosses val="max"/>
        <c:crossBetween val="between"/>
        <c:dispUnits>
          <c:builtInUnit val="thousands"/>
        </c:dispUnits>
      </c:valAx>
      <c:catAx>
        <c:axId val="61623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9971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말풍선: 타원형 2">
          <a:extLst>
            <a:ext uri="{FF2B5EF4-FFF2-40B4-BE49-F238E27FC236}">
              <a16:creationId xmlns:a16="http://schemas.microsoft.com/office/drawing/2014/main" id="{3B8E06DA-EF12-17FB-CEB3-0C6D6F0C2CE7}"/>
            </a:ext>
          </a:extLst>
        </xdr:cNvPr>
        <xdr:cNvSpPr/>
      </xdr:nvSpPr>
      <xdr:spPr>
        <a:xfrm>
          <a:off x="3429000" y="628650"/>
          <a:ext cx="685800" cy="209550"/>
        </a:xfrm>
        <a:prstGeom prst="wedgeEllipseCallou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28575</xdr:colOff>
      <xdr:row>4</xdr:row>
      <xdr:rowOff>26194</xdr:rowOff>
    </xdr:from>
    <xdr:to>
      <xdr:col>5</xdr:col>
      <xdr:colOff>200027</xdr:colOff>
      <xdr:row>14</xdr:row>
      <xdr:rowOff>66675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8B72B6EE-C01F-0B11-D055-A3F2374DF417}"/>
            </a:ext>
          </a:extLst>
        </xdr:cNvPr>
        <xdr:cNvCxnSpPr>
          <a:stCxn id="3" idx="8"/>
        </xdr:cNvCxnSpPr>
      </xdr:nvCxnSpPr>
      <xdr:spPr>
        <a:xfrm flipH="1">
          <a:off x="1400175" y="864394"/>
          <a:ext cx="2228852" cy="2135981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8</xdr:col>
      <xdr:colOff>0</xdr:colOff>
      <xdr:row>14</xdr:row>
      <xdr:rowOff>0</xdr:rowOff>
    </xdr:to>
    <xdr:sp macro="[0]!단위" textlink="">
      <xdr:nvSpPr>
        <xdr:cNvPr id="2" name="사각형: 빗면 1">
          <a:extLst>
            <a:ext uri="{FF2B5EF4-FFF2-40B4-BE49-F238E27FC236}">
              <a16:creationId xmlns:a16="http://schemas.microsoft.com/office/drawing/2014/main" id="{3BB53A2C-7128-0C71-7924-4F438FAFADB4}"/>
            </a:ext>
          </a:extLst>
        </xdr:cNvPr>
        <xdr:cNvSpPr/>
      </xdr:nvSpPr>
      <xdr:spPr>
        <a:xfrm>
          <a:off x="4810125" y="2562225"/>
          <a:ext cx="8477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단위지정</a:t>
          </a:r>
        </a:p>
      </xdr:txBody>
    </xdr:sp>
    <xdr:clientData/>
  </xdr:twoCellAnchor>
  <xdr:twoCellAnchor>
    <xdr:from>
      <xdr:col>8</xdr:col>
      <xdr:colOff>0</xdr:colOff>
      <xdr:row>12</xdr:row>
      <xdr:rowOff>0</xdr:rowOff>
    </xdr:from>
    <xdr:to>
      <xdr:col>9</xdr:col>
      <xdr:colOff>0</xdr:colOff>
      <xdr:row>14</xdr:row>
      <xdr:rowOff>0</xdr:rowOff>
    </xdr:to>
    <xdr:sp macro="[0]!그래프" textlink="">
      <xdr:nvSpPr>
        <xdr:cNvPr id="3" name="사각형: 빗면 2">
          <a:extLst>
            <a:ext uri="{FF2B5EF4-FFF2-40B4-BE49-F238E27FC236}">
              <a16:creationId xmlns:a16="http://schemas.microsoft.com/office/drawing/2014/main" id="{9D654A1E-91F5-2825-5434-6085E42C98BA}"/>
            </a:ext>
          </a:extLst>
        </xdr:cNvPr>
        <xdr:cNvSpPr/>
      </xdr:nvSpPr>
      <xdr:spPr>
        <a:xfrm>
          <a:off x="5657850" y="2562225"/>
          <a:ext cx="10001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그래프보기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0</xdr:row>
          <xdr:rowOff>57150</xdr:rowOff>
        </xdr:from>
        <xdr:to>
          <xdr:col>3</xdr:col>
          <xdr:colOff>857250</xdr:colOff>
          <xdr:row>1</xdr:row>
          <xdr:rowOff>142875</xdr:rowOff>
        </xdr:to>
        <xdr:sp macro="" textlink="">
          <xdr:nvSpPr>
            <xdr:cNvPr id="2049" name="cmd수량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88.512576273148" backgroundQuery="1" createdVersion="8" refreshedVersion="8" minRefreshableVersion="3" recordCount="59" xr:uid="{28960D27-C7B6-4356-B2D2-0CE1B7B02720}">
  <cacheSource type="external" connectionId="1"/>
  <cacheFields count="4">
    <cacheField name="거래처명" numFmtId="0" sqlType="-9">
      <sharedItems count="12">
        <s v="겔럭시게이트"/>
        <s v="한솔CSN"/>
        <s v="통판뉴스"/>
        <s v="한솔기획"/>
        <s v="RG홈쇼핑"/>
        <s v="가나통상"/>
        <s v="즐겨찾기"/>
        <s v="온누리홈쇼핑"/>
        <s v="한국위성방송"/>
        <s v="코오롱홈쇼핑"/>
        <s v="여수홈쇼핑"/>
        <s v="영상코퍼레이션"/>
      </sharedItems>
      <fieldGroup par="3"/>
    </cacheField>
    <cacheField name="수량" numFmtId="0" sqlType="4">
      <sharedItems containsSemiMixedTypes="0" containsString="0" containsNumber="1" containsInteger="1" minValue="-6" maxValue="648" count="25">
        <n v="500"/>
        <n v="100"/>
        <n v="290"/>
        <n v="10"/>
        <n v="648"/>
        <n v="50"/>
        <n v="300"/>
        <n v="0"/>
        <n v="200"/>
        <n v="-3"/>
        <n v="135"/>
        <n v="20"/>
        <n v="250"/>
        <n v="-1"/>
        <n v="7"/>
        <n v="1"/>
        <n v="335"/>
        <n v="237"/>
        <n v="5"/>
        <n v="-6"/>
        <n v="6"/>
        <n v="-2"/>
        <n v="150"/>
        <n v="12"/>
        <n v="30"/>
      </sharedItems>
    </cacheField>
    <cacheField name="공급가액" numFmtId="0" sqlType="2">
      <sharedItems containsSemiMixedTypes="0" containsString="0" containsNumber="1" containsInteger="1" minValue="-68182" maxValue="8000000"/>
    </cacheField>
    <cacheField name="거래처명2" numFmtId="0" databaseField="0">
      <fieldGroup base="0">
        <discretePr count="12">
          <x v="1"/>
          <x v="1"/>
          <x v="0"/>
          <x v="1"/>
          <x v="0"/>
          <x v="1"/>
          <x v="1"/>
          <x v="1"/>
          <x v="0"/>
          <x v="0"/>
          <x v="0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x v="0"/>
    <n v="8000000"/>
  </r>
  <r>
    <x v="1"/>
    <x v="0"/>
    <n v="4000000"/>
  </r>
  <r>
    <x v="1"/>
    <x v="0"/>
    <n v="5681818"/>
  </r>
  <r>
    <x v="1"/>
    <x v="1"/>
    <n v="1600000"/>
  </r>
  <r>
    <x v="1"/>
    <x v="2"/>
    <n v="2320000"/>
  </r>
  <r>
    <x v="2"/>
    <x v="3"/>
    <n v="145455"/>
  </r>
  <r>
    <x v="3"/>
    <x v="1"/>
    <n v="1136364"/>
  </r>
  <r>
    <x v="4"/>
    <x v="4"/>
    <n v="5184000"/>
  </r>
  <r>
    <x v="1"/>
    <x v="5"/>
    <n v="568182"/>
  </r>
  <r>
    <x v="4"/>
    <x v="5"/>
    <n v="636364"/>
  </r>
  <r>
    <x v="5"/>
    <x v="6"/>
    <n v="3409091"/>
  </r>
  <r>
    <x v="6"/>
    <x v="5"/>
    <n v="568182"/>
  </r>
  <r>
    <x v="7"/>
    <x v="5"/>
    <n v="559091"/>
  </r>
  <r>
    <x v="8"/>
    <x v="7"/>
    <n v="327273"/>
  </r>
  <r>
    <x v="5"/>
    <x v="1"/>
    <n v="1136364"/>
  </r>
  <r>
    <x v="4"/>
    <x v="8"/>
    <n v="2272727"/>
  </r>
  <r>
    <x v="1"/>
    <x v="6"/>
    <n v="2400000"/>
  </r>
  <r>
    <x v="1"/>
    <x v="8"/>
    <n v="3200000"/>
  </r>
  <r>
    <x v="6"/>
    <x v="8"/>
    <n v="2272727"/>
  </r>
  <r>
    <x v="4"/>
    <x v="5"/>
    <n v="568182"/>
  </r>
  <r>
    <x v="6"/>
    <x v="9"/>
    <n v="-34091"/>
  </r>
  <r>
    <x v="7"/>
    <x v="10"/>
    <n v="1534091"/>
  </r>
  <r>
    <x v="4"/>
    <x v="5"/>
    <n v="636364"/>
  </r>
  <r>
    <x v="8"/>
    <x v="8"/>
    <n v="2236364"/>
  </r>
  <r>
    <x v="4"/>
    <x v="11"/>
    <n v="290909"/>
  </r>
  <r>
    <x v="5"/>
    <x v="12"/>
    <n v="2840909"/>
  </r>
  <r>
    <x v="4"/>
    <x v="5"/>
    <n v="568182"/>
  </r>
  <r>
    <x v="5"/>
    <x v="13"/>
    <n v="-11364"/>
  </r>
  <r>
    <x v="6"/>
    <x v="1"/>
    <n v="1136364"/>
  </r>
  <r>
    <x v="4"/>
    <x v="5"/>
    <n v="568182"/>
  </r>
  <r>
    <x v="6"/>
    <x v="14"/>
    <n v="76364"/>
  </r>
  <r>
    <x v="6"/>
    <x v="15"/>
    <n v="21818"/>
  </r>
  <r>
    <x v="6"/>
    <x v="16"/>
    <n v="3806818"/>
  </r>
  <r>
    <x v="8"/>
    <x v="17"/>
    <n v="3404182"/>
  </r>
  <r>
    <x v="7"/>
    <x v="8"/>
    <n v="2272727"/>
  </r>
  <r>
    <x v="4"/>
    <x v="9"/>
    <n v="-34091"/>
  </r>
  <r>
    <x v="7"/>
    <x v="13"/>
    <n v="-14545"/>
  </r>
  <r>
    <x v="5"/>
    <x v="8"/>
    <n v="2272727"/>
  </r>
  <r>
    <x v="2"/>
    <x v="18"/>
    <n v="75000"/>
  </r>
  <r>
    <x v="6"/>
    <x v="19"/>
    <n v="-68182"/>
  </r>
  <r>
    <x v="9"/>
    <x v="20"/>
    <n v="87273"/>
  </r>
  <r>
    <x v="7"/>
    <x v="21"/>
    <n v="-22727"/>
  </r>
  <r>
    <x v="5"/>
    <x v="22"/>
    <n v="1704545"/>
  </r>
  <r>
    <x v="8"/>
    <x v="8"/>
    <n v="2236364"/>
  </r>
  <r>
    <x v="3"/>
    <x v="23"/>
    <n v="174545"/>
  </r>
  <r>
    <x v="2"/>
    <x v="18"/>
    <n v="75000"/>
  </r>
  <r>
    <x v="10"/>
    <x v="24"/>
    <n v="436364"/>
  </r>
  <r>
    <x v="7"/>
    <x v="20"/>
    <n v="87273"/>
  </r>
  <r>
    <x v="5"/>
    <x v="8"/>
    <n v="2272727"/>
  </r>
  <r>
    <x v="8"/>
    <x v="6"/>
    <n v="3354545"/>
  </r>
  <r>
    <x v="11"/>
    <x v="8"/>
    <n v="1454545"/>
  </r>
  <r>
    <x v="9"/>
    <x v="20"/>
    <n v="87273"/>
  </r>
  <r>
    <x v="5"/>
    <x v="8"/>
    <n v="2272727"/>
  </r>
  <r>
    <x v="6"/>
    <x v="1"/>
    <n v="1136364"/>
  </r>
  <r>
    <x v="4"/>
    <x v="8"/>
    <n v="2272727"/>
  </r>
  <r>
    <x v="6"/>
    <x v="1"/>
    <n v="1136364"/>
  </r>
  <r>
    <x v="7"/>
    <x v="8"/>
    <n v="2272727"/>
  </r>
  <r>
    <x v="11"/>
    <x v="8"/>
    <n v="1454545"/>
  </r>
  <r>
    <x v="4"/>
    <x v="11"/>
    <n v="2909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A223C2-A6CE-4331-874E-838225F58F21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A3:D37" firstHeaderRow="1" firstDataRow="1" firstDataCol="3"/>
  <pivotFields count="4">
    <pivotField axis="axisRow" compact="0" outline="0" subtotalTop="0" showAll="0">
      <items count="13">
        <item x="4"/>
        <item x="5"/>
        <item x="0"/>
        <item x="10"/>
        <item x="11"/>
        <item x="7"/>
        <item x="6"/>
        <item x="9"/>
        <item x="2"/>
        <item x="8"/>
        <item x="1"/>
        <item x="3"/>
        <item t="default"/>
      </items>
    </pivotField>
    <pivotField dataField="1" compact="0" outline="0" subtotalTop="0" showAll="0"/>
    <pivotField dataField="1" compact="0" outline="0" subtotalTop="0" showAll="0"/>
    <pivotField axis="axisRow" compact="0" outline="0" subtotalTop="0" showAll="0" maxSubtotal="1" minSubtotal="1">
      <items count="4">
        <item n="온라인" x="0"/>
        <item n="오프라인" x="1"/>
        <item t="max"/>
        <item t="min"/>
      </items>
    </pivotField>
  </pivotFields>
  <rowFields count="3">
    <field x="3"/>
    <field x="0"/>
    <field x="-2"/>
  </rowFields>
  <rowItems count="34">
    <i>
      <x/>
      <x/>
      <x/>
    </i>
    <i r="2" i="1">
      <x v="1"/>
    </i>
    <i r="1">
      <x v="3"/>
      <x/>
    </i>
    <i r="2" i="1">
      <x v="1"/>
    </i>
    <i r="1">
      <x v="7"/>
      <x/>
    </i>
    <i r="2" i="1">
      <x v="1"/>
    </i>
    <i r="1">
      <x v="8"/>
      <x/>
    </i>
    <i r="2" i="1">
      <x v="1"/>
    </i>
    <i r="1">
      <x v="9"/>
      <x/>
    </i>
    <i r="2" i="1">
      <x v="1"/>
    </i>
    <i t="max">
      <x/>
    </i>
    <i t="max" i="1">
      <x/>
    </i>
    <i t="min">
      <x/>
    </i>
    <i t="min" i="1">
      <x/>
    </i>
    <i>
      <x v="1"/>
      <x v="1"/>
      <x/>
    </i>
    <i r="2" i="1">
      <x v="1"/>
    </i>
    <i r="1">
      <x v="2"/>
      <x/>
    </i>
    <i r="2" i="1">
      <x v="1"/>
    </i>
    <i r="1">
      <x v="4"/>
      <x/>
    </i>
    <i r="2" i="1">
      <x v="1"/>
    </i>
    <i r="1">
      <x v="5"/>
      <x/>
    </i>
    <i r="2" i="1">
      <x v="1"/>
    </i>
    <i r="1">
      <x v="6"/>
      <x/>
    </i>
    <i r="2" i="1">
      <x v="1"/>
    </i>
    <i r="1">
      <x v="10"/>
      <x/>
    </i>
    <i r="2" i="1">
      <x v="1"/>
    </i>
    <i r="1">
      <x v="11"/>
      <x/>
    </i>
    <i r="2" i="1">
      <x v="1"/>
    </i>
    <i t="max">
      <x v="1"/>
    </i>
    <i t="max" i="1">
      <x v="1"/>
    </i>
    <i t="min">
      <x v="1"/>
    </i>
    <i t="min" i="1">
      <x v="1"/>
    </i>
    <i t="grand">
      <x/>
    </i>
    <i t="grand" i="1">
      <x/>
    </i>
  </rowItems>
  <colItems count="1">
    <i/>
  </colItems>
  <dataFields count="2">
    <dataField name="평균 : 수량" fld="1" subtotal="average" baseField="0" baseItem="0" numFmtId="43"/>
    <dataField name="평균 : 공급가액" fld="2" subtotal="average" baseField="0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J20"/>
  <sheetViews>
    <sheetView workbookViewId="0">
      <selection activeCell="L18" sqref="L18"/>
    </sheetView>
  </sheetViews>
  <sheetFormatPr defaultRowHeight="16.5"/>
  <cols>
    <col min="1" max="1" width="7.125" customWidth="1"/>
    <col min="2" max="2" width="5.25" bestFit="1" customWidth="1"/>
    <col min="3" max="4" width="7.125" bestFit="1" customWidth="1"/>
    <col min="6" max="8" width="5.25" bestFit="1" customWidth="1"/>
    <col min="9" max="9" width="9" bestFit="1" customWidth="1"/>
    <col min="10" max="10" width="5.25" bestFit="1" customWidth="1"/>
  </cols>
  <sheetData>
    <row r="2" spans="1:10">
      <c r="A2" t="s">
        <v>202</v>
      </c>
    </row>
    <row r="3" spans="1:10" ht="20.25">
      <c r="A3" s="49" t="s">
        <v>11</v>
      </c>
      <c r="B3" s="49"/>
      <c r="C3" s="49"/>
      <c r="D3" s="49"/>
      <c r="E3" s="49"/>
      <c r="F3" s="49"/>
      <c r="G3" s="49"/>
      <c r="H3" s="49"/>
      <c r="I3" s="49"/>
      <c r="J3" s="49"/>
    </row>
    <row r="4" spans="1:10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spans="1:10">
      <c r="A5" s="3" t="s">
        <v>22</v>
      </c>
      <c r="B5" s="1">
        <v>86</v>
      </c>
      <c r="C5" s="1">
        <v>16</v>
      </c>
      <c r="D5" s="1">
        <v>41</v>
      </c>
      <c r="E5" s="3" t="s">
        <v>23</v>
      </c>
      <c r="F5" s="4">
        <v>8.6</v>
      </c>
      <c r="G5" s="4">
        <v>6.2</v>
      </c>
      <c r="H5" s="4">
        <v>8</v>
      </c>
      <c r="I5" s="4">
        <v>7.4</v>
      </c>
      <c r="J5" s="3">
        <v>6</v>
      </c>
    </row>
    <row r="6" spans="1:10">
      <c r="A6" s="3" t="s">
        <v>24</v>
      </c>
      <c r="B6" s="1">
        <v>85</v>
      </c>
      <c r="C6" s="1">
        <v>29</v>
      </c>
      <c r="D6" s="1">
        <v>49</v>
      </c>
      <c r="E6" s="3" t="s">
        <v>25</v>
      </c>
      <c r="F6" s="4">
        <v>8.5</v>
      </c>
      <c r="G6" s="4">
        <v>8.1999999999999993</v>
      </c>
      <c r="H6" s="4">
        <v>10</v>
      </c>
      <c r="I6" s="4">
        <v>8.98</v>
      </c>
      <c r="J6" s="3">
        <v>1</v>
      </c>
    </row>
    <row r="7" spans="1:10">
      <c r="A7" s="3" t="s">
        <v>26</v>
      </c>
      <c r="B7" s="1">
        <v>57</v>
      </c>
      <c r="C7" s="1">
        <v>24</v>
      </c>
      <c r="D7" s="1">
        <v>42</v>
      </c>
      <c r="E7" s="3" t="s">
        <v>27</v>
      </c>
      <c r="F7" s="4">
        <v>5.7</v>
      </c>
      <c r="G7" s="4">
        <v>6.96</v>
      </c>
      <c r="H7" s="4">
        <v>9</v>
      </c>
      <c r="I7" s="4">
        <v>7.524</v>
      </c>
      <c r="J7" s="3">
        <v>5</v>
      </c>
    </row>
    <row r="8" spans="1:10">
      <c r="A8" s="3" t="s">
        <v>28</v>
      </c>
      <c r="B8" s="1">
        <v>37</v>
      </c>
      <c r="C8" s="1">
        <v>41</v>
      </c>
      <c r="D8" s="1">
        <v>29</v>
      </c>
      <c r="E8" s="3" t="s">
        <v>23</v>
      </c>
      <c r="F8" s="4">
        <v>3.7</v>
      </c>
      <c r="G8" s="4">
        <v>6.76</v>
      </c>
      <c r="H8" s="4">
        <v>8</v>
      </c>
      <c r="I8" s="4">
        <v>6.6440000000000001</v>
      </c>
      <c r="J8" s="3">
        <v>7</v>
      </c>
    </row>
    <row r="9" spans="1:10">
      <c r="A9" s="3" t="s">
        <v>29</v>
      </c>
      <c r="B9" s="1">
        <v>57</v>
      </c>
      <c r="C9" s="1">
        <v>45</v>
      </c>
      <c r="D9" s="1">
        <v>49</v>
      </c>
      <c r="E9" s="3" t="s">
        <v>25</v>
      </c>
      <c r="F9" s="4">
        <v>5.7</v>
      </c>
      <c r="G9" s="4">
        <v>9.48</v>
      </c>
      <c r="H9" s="4">
        <v>10</v>
      </c>
      <c r="I9" s="4">
        <v>8.9320000000000004</v>
      </c>
      <c r="J9" s="3">
        <v>2</v>
      </c>
    </row>
    <row r="10" spans="1:10">
      <c r="A10" s="3" t="s">
        <v>30</v>
      </c>
      <c r="B10" s="1">
        <v>41</v>
      </c>
      <c r="C10" s="1">
        <v>26</v>
      </c>
      <c r="D10" s="1">
        <v>31</v>
      </c>
      <c r="E10" s="3" t="s">
        <v>31</v>
      </c>
      <c r="F10" s="4">
        <v>4.0999999999999996</v>
      </c>
      <c r="G10" s="4">
        <v>5.8</v>
      </c>
      <c r="H10" s="4">
        <v>7</v>
      </c>
      <c r="I10" s="4">
        <v>5.94</v>
      </c>
      <c r="J10" s="3">
        <v>8</v>
      </c>
    </row>
    <row r="11" spans="1:10">
      <c r="A11" s="3" t="s">
        <v>32</v>
      </c>
      <c r="B11" s="1">
        <v>46</v>
      </c>
      <c r="C11" s="1">
        <v>47</v>
      </c>
      <c r="D11" s="1">
        <v>45</v>
      </c>
      <c r="E11" s="3" t="s">
        <v>27</v>
      </c>
      <c r="F11" s="4">
        <v>4.5999999999999996</v>
      </c>
      <c r="G11" s="4">
        <v>9.16</v>
      </c>
      <c r="H11" s="4">
        <v>9</v>
      </c>
      <c r="I11" s="4">
        <v>8.1839999999999993</v>
      </c>
      <c r="J11" s="3">
        <v>3</v>
      </c>
    </row>
    <row r="12" spans="1:10">
      <c r="A12" s="3" t="s">
        <v>33</v>
      </c>
      <c r="B12" s="1">
        <v>78</v>
      </c>
      <c r="C12" s="1">
        <v>35</v>
      </c>
      <c r="D12" s="1">
        <v>44</v>
      </c>
      <c r="E12" s="3" t="s">
        <v>23</v>
      </c>
      <c r="F12" s="4">
        <v>7.8</v>
      </c>
      <c r="G12" s="4">
        <v>8.08</v>
      </c>
      <c r="H12" s="4">
        <v>8</v>
      </c>
      <c r="I12" s="4">
        <v>7.992</v>
      </c>
      <c r="J12" s="3">
        <v>4</v>
      </c>
    </row>
    <row r="14" spans="1:10">
      <c r="A14" s="5" t="s">
        <v>258</v>
      </c>
    </row>
    <row r="15" spans="1:10">
      <c r="A15" s="5" t="b">
        <f>AND(SUM(B5:D5)&gt;=150,E5&lt;&gt;"B")</f>
        <v>0</v>
      </c>
    </row>
    <row r="17" spans="1:5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21</v>
      </c>
    </row>
    <row r="18" spans="1:5">
      <c r="A18" s="3" t="s">
        <v>24</v>
      </c>
      <c r="B18" s="1">
        <v>85</v>
      </c>
      <c r="C18" s="1">
        <v>29</v>
      </c>
      <c r="D18" s="1">
        <v>49</v>
      </c>
      <c r="E18" s="3">
        <v>1</v>
      </c>
    </row>
    <row r="19" spans="1:5">
      <c r="A19" s="3" t="s">
        <v>29</v>
      </c>
      <c r="B19" s="1">
        <v>57</v>
      </c>
      <c r="C19" s="1">
        <v>45</v>
      </c>
      <c r="D19" s="1">
        <v>49</v>
      </c>
      <c r="E19" s="3">
        <v>2</v>
      </c>
    </row>
    <row r="20" spans="1:5">
      <c r="A20" s="3" t="s">
        <v>33</v>
      </c>
      <c r="B20" s="1">
        <v>78</v>
      </c>
      <c r="C20" s="1">
        <v>35</v>
      </c>
      <c r="D20" s="1">
        <v>44</v>
      </c>
      <c r="E20" s="3">
        <v>4</v>
      </c>
    </row>
  </sheetData>
  <mergeCells count="1">
    <mergeCell ref="A3:J3"/>
  </mergeCells>
  <phoneticPr fontId="1" type="noConversion"/>
  <conditionalFormatting sqref="A5:J12">
    <cfRule type="expression" dxfId="1" priority="1">
      <formula>ISODD(ROW())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76BC-BED0-4F23-AD27-24D83684E92F}">
  <sheetPr codeName="Sheet3">
    <pageSetUpPr fitToPage="1"/>
  </sheetPr>
  <dimension ref="A1:H39"/>
  <sheetViews>
    <sheetView topLeftCell="A9" zoomScaleNormal="100" workbookViewId="0">
      <selection activeCell="K15" sqref="K15"/>
    </sheetView>
  </sheetViews>
  <sheetFormatPr defaultRowHeight="16.5"/>
  <cols>
    <col min="1" max="1" width="12" customWidth="1"/>
    <col min="2" max="2" width="12.125" customWidth="1"/>
    <col min="3" max="3" width="16" bestFit="1" customWidth="1"/>
    <col min="4" max="4" width="12.125" customWidth="1"/>
    <col min="6" max="6" width="10.25" customWidth="1"/>
    <col min="7" max="7" width="9.375" bestFit="1" customWidth="1"/>
    <col min="8" max="8" width="11.125" bestFit="1" customWidth="1"/>
  </cols>
  <sheetData>
    <row r="1" spans="1:8">
      <c r="A1" t="s">
        <v>34</v>
      </c>
    </row>
    <row r="2" spans="1:8">
      <c r="A2" s="27" t="s">
        <v>35</v>
      </c>
      <c r="B2" s="27" t="s">
        <v>36</v>
      </c>
      <c r="C2" s="27" t="s">
        <v>37</v>
      </c>
      <c r="D2" s="27" t="s">
        <v>38</v>
      </c>
      <c r="E2" s="27" t="s">
        <v>39</v>
      </c>
      <c r="F2" s="27" t="s">
        <v>40</v>
      </c>
      <c r="G2" s="27" t="s">
        <v>41</v>
      </c>
      <c r="H2" s="28" t="s">
        <v>42</v>
      </c>
    </row>
    <row r="3" spans="1:8">
      <c r="A3" s="29">
        <v>45200</v>
      </c>
      <c r="B3" s="30" t="s">
        <v>43</v>
      </c>
      <c r="C3" s="30" t="s">
        <v>44</v>
      </c>
      <c r="D3" s="30" t="s">
        <v>45</v>
      </c>
      <c r="E3" s="30" t="s">
        <v>46</v>
      </c>
      <c r="F3" s="30" t="s">
        <v>47</v>
      </c>
      <c r="G3" s="31">
        <v>150000</v>
      </c>
      <c r="H3" s="32">
        <v>45201</v>
      </c>
    </row>
    <row r="4" spans="1:8">
      <c r="A4" s="33">
        <v>45200</v>
      </c>
      <c r="B4" s="34" t="s">
        <v>48</v>
      </c>
      <c r="C4" s="34" t="s">
        <v>49</v>
      </c>
      <c r="D4" s="34" t="s">
        <v>50</v>
      </c>
      <c r="E4" s="34" t="s">
        <v>51</v>
      </c>
      <c r="F4" s="34" t="s">
        <v>52</v>
      </c>
      <c r="G4" s="35">
        <v>100000</v>
      </c>
      <c r="H4" s="36">
        <v>45201</v>
      </c>
    </row>
    <row r="5" spans="1:8">
      <c r="A5" s="29">
        <v>45200</v>
      </c>
      <c r="B5" s="30" t="s">
        <v>53</v>
      </c>
      <c r="C5" s="30" t="s">
        <v>54</v>
      </c>
      <c r="D5" s="30" t="s">
        <v>55</v>
      </c>
      <c r="E5" s="30" t="s">
        <v>56</v>
      </c>
      <c r="F5" s="30" t="s">
        <v>57</v>
      </c>
      <c r="G5" s="31">
        <v>50000</v>
      </c>
      <c r="H5" s="32">
        <v>45200</v>
      </c>
    </row>
    <row r="6" spans="1:8">
      <c r="A6" s="33">
        <v>45200</v>
      </c>
      <c r="B6" s="34" t="s">
        <v>58</v>
      </c>
      <c r="C6" s="34" t="s">
        <v>59</v>
      </c>
      <c r="D6" s="34" t="s">
        <v>60</v>
      </c>
      <c r="E6" s="34" t="s">
        <v>61</v>
      </c>
      <c r="F6" s="34" t="e">
        <f>#REF!</f>
        <v>#REF!</v>
      </c>
      <c r="G6" s="35">
        <v>220000</v>
      </c>
      <c r="H6" s="36">
        <v>45201</v>
      </c>
    </row>
    <row r="7" spans="1:8">
      <c r="A7" s="29">
        <v>45201</v>
      </c>
      <c r="B7" s="30" t="s">
        <v>43</v>
      </c>
      <c r="C7" s="30" t="s">
        <v>44</v>
      </c>
      <c r="D7" s="30" t="s">
        <v>62</v>
      </c>
      <c r="E7" s="30" t="s">
        <v>56</v>
      </c>
      <c r="F7" s="30" t="s">
        <v>47</v>
      </c>
      <c r="G7" s="31">
        <v>80000</v>
      </c>
      <c r="H7" s="32">
        <v>45202</v>
      </c>
    </row>
    <row r="8" spans="1:8">
      <c r="A8" s="33">
        <v>45201</v>
      </c>
      <c r="B8" s="34" t="s">
        <v>63</v>
      </c>
      <c r="C8" s="34" t="s">
        <v>64</v>
      </c>
      <c r="D8" s="34" t="s">
        <v>65</v>
      </c>
      <c r="E8" s="34" t="s">
        <v>66</v>
      </c>
      <c r="F8" s="34" t="s">
        <v>52</v>
      </c>
      <c r="G8" s="35">
        <v>170000</v>
      </c>
      <c r="H8" s="36">
        <v>45201</v>
      </c>
    </row>
    <row r="9" spans="1:8">
      <c r="A9" s="29">
        <v>45201</v>
      </c>
      <c r="B9" s="30" t="s">
        <v>67</v>
      </c>
      <c r="C9" s="30" t="s">
        <v>68</v>
      </c>
      <c r="D9" s="30" t="s">
        <v>69</v>
      </c>
      <c r="E9" s="30" t="s">
        <v>70</v>
      </c>
      <c r="F9" s="30" t="s">
        <v>52</v>
      </c>
      <c r="G9" s="31">
        <v>120000</v>
      </c>
      <c r="H9" s="32">
        <v>45202</v>
      </c>
    </row>
    <row r="10" spans="1:8">
      <c r="A10" s="33">
        <v>45201</v>
      </c>
      <c r="B10" s="34" t="s">
        <v>71</v>
      </c>
      <c r="C10" s="34" t="s">
        <v>72</v>
      </c>
      <c r="D10" s="34" t="s">
        <v>69</v>
      </c>
      <c r="E10" s="34" t="s">
        <v>70</v>
      </c>
      <c r="F10" s="34" t="s">
        <v>52</v>
      </c>
      <c r="G10" s="35">
        <v>120000</v>
      </c>
      <c r="H10" s="36">
        <v>45202</v>
      </c>
    </row>
    <row r="11" spans="1:8">
      <c r="A11" s="29">
        <v>45202</v>
      </c>
      <c r="B11" s="30" t="s">
        <v>73</v>
      </c>
      <c r="C11" s="30" t="s">
        <v>74</v>
      </c>
      <c r="D11" s="30" t="s">
        <v>75</v>
      </c>
      <c r="E11" s="30" t="s">
        <v>76</v>
      </c>
      <c r="F11" s="30" t="s">
        <v>57</v>
      </c>
      <c r="G11" s="31">
        <v>80000</v>
      </c>
      <c r="H11" s="32">
        <v>45202</v>
      </c>
    </row>
    <row r="12" spans="1:8">
      <c r="A12" s="33">
        <v>45202</v>
      </c>
      <c r="B12" s="34" t="s">
        <v>48</v>
      </c>
      <c r="C12" s="34" t="s">
        <v>49</v>
      </c>
      <c r="D12" s="34" t="s">
        <v>77</v>
      </c>
      <c r="E12" s="34" t="s">
        <v>78</v>
      </c>
      <c r="F12" s="34" t="s">
        <v>47</v>
      </c>
      <c r="G12" s="35">
        <v>190000</v>
      </c>
      <c r="H12" s="36">
        <v>45203</v>
      </c>
    </row>
    <row r="13" spans="1:8">
      <c r="A13" s="29">
        <v>45202</v>
      </c>
      <c r="B13" s="30" t="s">
        <v>63</v>
      </c>
      <c r="C13" s="30" t="s">
        <v>64</v>
      </c>
      <c r="D13" s="30" t="s">
        <v>79</v>
      </c>
      <c r="E13" s="30" t="s">
        <v>56</v>
      </c>
      <c r="F13" s="30" t="e">
        <f>#REF!</f>
        <v>#REF!</v>
      </c>
      <c r="G13" s="31">
        <v>90000</v>
      </c>
      <c r="H13" s="32">
        <v>45202</v>
      </c>
    </row>
    <row r="14" spans="1:8">
      <c r="A14" s="33">
        <v>45202</v>
      </c>
      <c r="B14" s="34" t="s">
        <v>80</v>
      </c>
      <c r="C14" s="34" t="s">
        <v>81</v>
      </c>
      <c r="D14" s="34" t="s">
        <v>82</v>
      </c>
      <c r="E14" s="34" t="s">
        <v>83</v>
      </c>
      <c r="F14" s="34" t="s">
        <v>57</v>
      </c>
      <c r="G14" s="35">
        <v>170000</v>
      </c>
      <c r="H14" s="36">
        <v>45202</v>
      </c>
    </row>
    <row r="15" spans="1:8">
      <c r="A15" s="29">
        <v>45202</v>
      </c>
      <c r="B15" s="30" t="s">
        <v>71</v>
      </c>
      <c r="C15" s="30" t="s">
        <v>72</v>
      </c>
      <c r="D15" s="30" t="s">
        <v>84</v>
      </c>
      <c r="E15" s="30" t="s">
        <v>78</v>
      </c>
      <c r="F15" s="30" t="s">
        <v>57</v>
      </c>
      <c r="G15" s="31">
        <v>170000</v>
      </c>
      <c r="H15" s="32">
        <v>45202</v>
      </c>
    </row>
    <row r="16" spans="1:8">
      <c r="A16" s="33">
        <v>45203</v>
      </c>
      <c r="B16" s="34" t="s">
        <v>48</v>
      </c>
      <c r="C16" s="34" t="s">
        <v>49</v>
      </c>
      <c r="D16" s="34" t="s">
        <v>65</v>
      </c>
      <c r="E16" s="34" t="s">
        <v>66</v>
      </c>
      <c r="F16" s="34" t="s">
        <v>52</v>
      </c>
      <c r="G16" s="35">
        <v>170000</v>
      </c>
      <c r="H16" s="36">
        <v>45204</v>
      </c>
    </row>
    <row r="17" spans="1:8">
      <c r="A17" s="29">
        <v>45203</v>
      </c>
      <c r="B17" s="30" t="s">
        <v>53</v>
      </c>
      <c r="C17" s="30" t="s">
        <v>54</v>
      </c>
      <c r="D17" s="30" t="s">
        <v>65</v>
      </c>
      <c r="E17" s="30" t="s">
        <v>66</v>
      </c>
      <c r="F17" s="30" t="s">
        <v>52</v>
      </c>
      <c r="G17" s="31">
        <v>170000</v>
      </c>
      <c r="H17" s="32">
        <v>45204</v>
      </c>
    </row>
    <row r="18" spans="1:8">
      <c r="A18" s="33">
        <v>45204</v>
      </c>
      <c r="B18" s="34" t="s">
        <v>71</v>
      </c>
      <c r="C18" s="34" t="s">
        <v>72</v>
      </c>
      <c r="D18" s="34" t="s">
        <v>50</v>
      </c>
      <c r="E18" s="34" t="s">
        <v>51</v>
      </c>
      <c r="F18" s="34" t="s">
        <v>52</v>
      </c>
      <c r="G18" s="35">
        <v>100000</v>
      </c>
      <c r="H18" s="36">
        <v>45205</v>
      </c>
    </row>
    <row r="19" spans="1:8">
      <c r="A19" s="41">
        <v>45205</v>
      </c>
      <c r="B19" s="42" t="s">
        <v>63</v>
      </c>
      <c r="C19" s="42" t="s">
        <v>64</v>
      </c>
      <c r="D19" s="42" t="s">
        <v>85</v>
      </c>
      <c r="E19" s="42" t="s">
        <v>86</v>
      </c>
      <c r="F19" s="42" t="s">
        <v>57</v>
      </c>
      <c r="G19" s="43">
        <v>55000</v>
      </c>
      <c r="H19" s="44">
        <v>45206</v>
      </c>
    </row>
    <row r="21" spans="1:8">
      <c r="A21" t="s">
        <v>87</v>
      </c>
    </row>
    <row r="22" spans="1:8">
      <c r="A22" s="27" t="s">
        <v>35</v>
      </c>
      <c r="B22" s="27" t="s">
        <v>36</v>
      </c>
      <c r="C22" s="27" t="s">
        <v>37</v>
      </c>
      <c r="D22" s="27" t="s">
        <v>38</v>
      </c>
      <c r="E22" s="27" t="s">
        <v>39</v>
      </c>
      <c r="F22" s="27" t="s">
        <v>40</v>
      </c>
      <c r="G22" s="27" t="s">
        <v>41</v>
      </c>
      <c r="H22" s="28" t="s">
        <v>42</v>
      </c>
    </row>
    <row r="23" spans="1:8">
      <c r="A23" s="29">
        <v>45202</v>
      </c>
      <c r="B23" s="30" t="s">
        <v>88</v>
      </c>
      <c r="C23" s="30" t="s">
        <v>89</v>
      </c>
      <c r="D23" s="30" t="s">
        <v>77</v>
      </c>
      <c r="E23" s="30" t="s">
        <v>78</v>
      </c>
      <c r="F23" s="30" t="s">
        <v>47</v>
      </c>
      <c r="G23" s="31">
        <v>190000</v>
      </c>
      <c r="H23" s="32">
        <v>45203</v>
      </c>
    </row>
    <row r="24" spans="1:8">
      <c r="A24" s="33">
        <v>45205</v>
      </c>
      <c r="B24" s="34" t="s">
        <v>88</v>
      </c>
      <c r="C24" s="34" t="s">
        <v>89</v>
      </c>
      <c r="D24" s="34" t="s">
        <v>90</v>
      </c>
      <c r="E24" s="34" t="s">
        <v>91</v>
      </c>
      <c r="F24" s="34" t="s">
        <v>47</v>
      </c>
      <c r="G24" s="35">
        <v>60000</v>
      </c>
      <c r="H24" s="36">
        <v>45206</v>
      </c>
    </row>
    <row r="25" spans="1:8">
      <c r="A25" s="29">
        <v>45200</v>
      </c>
      <c r="B25" s="30" t="s">
        <v>92</v>
      </c>
      <c r="C25" s="30" t="s">
        <v>93</v>
      </c>
      <c r="D25" s="30" t="s">
        <v>94</v>
      </c>
      <c r="E25" s="30" t="s">
        <v>86</v>
      </c>
      <c r="F25" s="30" t="s">
        <v>47</v>
      </c>
      <c r="G25" s="31">
        <v>85000</v>
      </c>
      <c r="H25" s="32">
        <v>45201</v>
      </c>
    </row>
    <row r="26" spans="1:8">
      <c r="A26" s="33">
        <v>45200</v>
      </c>
      <c r="B26" s="34" t="s">
        <v>92</v>
      </c>
      <c r="C26" s="34" t="s">
        <v>93</v>
      </c>
      <c r="D26" s="34" t="s">
        <v>95</v>
      </c>
      <c r="E26" s="34" t="s">
        <v>70</v>
      </c>
      <c r="F26" s="34" t="s">
        <v>57</v>
      </c>
      <c r="G26" s="35">
        <v>70000</v>
      </c>
      <c r="H26" s="36">
        <v>45200</v>
      </c>
    </row>
    <row r="27" spans="1:8">
      <c r="A27" s="29">
        <v>45202</v>
      </c>
      <c r="B27" s="30" t="s">
        <v>92</v>
      </c>
      <c r="C27" s="30" t="s">
        <v>93</v>
      </c>
      <c r="D27" s="30" t="s">
        <v>96</v>
      </c>
      <c r="E27" s="30" t="s">
        <v>61</v>
      </c>
      <c r="F27" s="30" t="s">
        <v>57</v>
      </c>
      <c r="G27" s="31">
        <v>170007</v>
      </c>
      <c r="H27" s="32">
        <v>45203</v>
      </c>
    </row>
    <row r="28" spans="1:8">
      <c r="A28" s="33">
        <v>45204</v>
      </c>
      <c r="B28" s="34" t="s">
        <v>97</v>
      </c>
      <c r="C28" s="34" t="s">
        <v>98</v>
      </c>
      <c r="D28" s="34" t="s">
        <v>99</v>
      </c>
      <c r="E28" s="34" t="s">
        <v>100</v>
      </c>
      <c r="F28" s="34" t="s">
        <v>47</v>
      </c>
      <c r="G28" s="35">
        <v>190000</v>
      </c>
      <c r="H28" s="36">
        <v>45205</v>
      </c>
    </row>
    <row r="29" spans="1:8">
      <c r="A29" s="29">
        <v>45200</v>
      </c>
      <c r="B29" s="30" t="s">
        <v>101</v>
      </c>
      <c r="C29" s="30" t="s">
        <v>102</v>
      </c>
      <c r="D29" s="30" t="s">
        <v>103</v>
      </c>
      <c r="E29" s="30" t="s">
        <v>91</v>
      </c>
      <c r="F29" s="30" t="s">
        <v>57</v>
      </c>
      <c r="G29" s="31">
        <v>35000</v>
      </c>
      <c r="H29" s="32">
        <v>45201</v>
      </c>
    </row>
    <row r="30" spans="1:8">
      <c r="A30" s="33">
        <v>45201</v>
      </c>
      <c r="B30" s="34" t="s">
        <v>104</v>
      </c>
      <c r="C30" s="34" t="s">
        <v>105</v>
      </c>
      <c r="D30" s="34" t="s">
        <v>106</v>
      </c>
      <c r="E30" s="34" t="s">
        <v>78</v>
      </c>
      <c r="F30" s="34" t="s">
        <v>52</v>
      </c>
      <c r="G30" s="35">
        <v>220000</v>
      </c>
      <c r="H30" s="36">
        <v>45201</v>
      </c>
    </row>
    <row r="31" spans="1:8">
      <c r="A31" s="29">
        <v>45204</v>
      </c>
      <c r="B31" s="30" t="s">
        <v>107</v>
      </c>
      <c r="C31" s="30" t="s">
        <v>108</v>
      </c>
      <c r="D31" s="30" t="s">
        <v>109</v>
      </c>
      <c r="E31" s="30" t="s">
        <v>76</v>
      </c>
      <c r="F31" s="30" t="s">
        <v>47</v>
      </c>
      <c r="G31" s="31">
        <v>100000</v>
      </c>
      <c r="H31" s="32">
        <v>45205</v>
      </c>
    </row>
    <row r="32" spans="1:8">
      <c r="A32" s="33">
        <v>45203</v>
      </c>
      <c r="B32" s="34" t="s">
        <v>110</v>
      </c>
      <c r="C32" s="34" t="s">
        <v>111</v>
      </c>
      <c r="D32" s="34" t="s">
        <v>112</v>
      </c>
      <c r="E32" s="34" t="s">
        <v>113</v>
      </c>
      <c r="F32" s="34" t="s">
        <v>57</v>
      </c>
      <c r="G32" s="35">
        <v>120000</v>
      </c>
      <c r="H32" s="36">
        <v>45204</v>
      </c>
    </row>
    <row r="33" spans="1:8">
      <c r="A33" s="29">
        <v>45202</v>
      </c>
      <c r="B33" s="30" t="s">
        <v>114</v>
      </c>
      <c r="C33" s="30" t="s">
        <v>115</v>
      </c>
      <c r="D33" s="30" t="s">
        <v>95</v>
      </c>
      <c r="E33" s="30" t="s">
        <v>70</v>
      </c>
      <c r="F33" s="30" t="s">
        <v>57</v>
      </c>
      <c r="G33" s="31">
        <v>70000</v>
      </c>
      <c r="H33" s="32">
        <v>45203</v>
      </c>
    </row>
    <row r="34" spans="1:8">
      <c r="A34" s="33">
        <v>45202</v>
      </c>
      <c r="B34" s="34" t="s">
        <v>116</v>
      </c>
      <c r="C34" s="34" t="s">
        <v>117</v>
      </c>
      <c r="D34" s="34" t="s">
        <v>45</v>
      </c>
      <c r="E34" s="34" t="s">
        <v>46</v>
      </c>
      <c r="F34" s="34" t="s">
        <v>47</v>
      </c>
      <c r="G34" s="35">
        <v>150000</v>
      </c>
      <c r="H34" s="36">
        <v>45203</v>
      </c>
    </row>
    <row r="35" spans="1:8">
      <c r="A35" s="29">
        <v>45204</v>
      </c>
      <c r="B35" s="30" t="s">
        <v>116</v>
      </c>
      <c r="C35" s="30" t="s">
        <v>117</v>
      </c>
      <c r="D35" s="30" t="s">
        <v>118</v>
      </c>
      <c r="E35" s="30" t="s">
        <v>119</v>
      </c>
      <c r="F35" s="30" t="s">
        <v>52</v>
      </c>
      <c r="G35" s="31">
        <v>200000</v>
      </c>
      <c r="H35" s="32">
        <v>45205</v>
      </c>
    </row>
    <row r="36" spans="1:8">
      <c r="A36" s="33">
        <v>45201</v>
      </c>
      <c r="B36" s="34" t="s">
        <v>120</v>
      </c>
      <c r="C36" s="34" t="s">
        <v>121</v>
      </c>
      <c r="D36" s="34" t="s">
        <v>82</v>
      </c>
      <c r="E36" s="34" t="s">
        <v>83</v>
      </c>
      <c r="F36" s="34" t="s">
        <v>57</v>
      </c>
      <c r="G36" s="35">
        <v>170000</v>
      </c>
      <c r="H36" s="36">
        <v>45202</v>
      </c>
    </row>
    <row r="37" spans="1:8">
      <c r="A37" s="29">
        <v>45203</v>
      </c>
      <c r="B37" s="30" t="s">
        <v>122</v>
      </c>
      <c r="C37" s="30" t="s">
        <v>123</v>
      </c>
      <c r="D37" s="30" t="s">
        <v>124</v>
      </c>
      <c r="E37" s="30" t="s">
        <v>66</v>
      </c>
      <c r="F37" s="30" t="s">
        <v>47</v>
      </c>
      <c r="G37" s="31">
        <v>140000</v>
      </c>
      <c r="H37" s="32">
        <v>45204</v>
      </c>
    </row>
    <row r="38" spans="1:8">
      <c r="A38" s="37">
        <v>45205</v>
      </c>
      <c r="B38" s="38" t="s">
        <v>122</v>
      </c>
      <c r="C38" s="38" t="s">
        <v>123</v>
      </c>
      <c r="D38" s="38" t="s">
        <v>125</v>
      </c>
      <c r="E38" s="38" t="s">
        <v>100</v>
      </c>
      <c r="F38" s="38" t="s">
        <v>57</v>
      </c>
      <c r="G38" s="39">
        <v>170000</v>
      </c>
      <c r="H38" s="40">
        <v>45205</v>
      </c>
    </row>
    <row r="39" spans="1:8">
      <c r="A39" s="7"/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verticalDpi="0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33"/>
  <sheetViews>
    <sheetView topLeftCell="A10" workbookViewId="0">
      <selection activeCell="A33" sqref="A33:C33"/>
    </sheetView>
  </sheetViews>
  <sheetFormatPr defaultRowHeight="16.5"/>
  <cols>
    <col min="1" max="1" width="11.75" customWidth="1"/>
    <col min="2" max="2" width="9.5" bestFit="1" customWidth="1"/>
    <col min="3" max="3" width="10.875" bestFit="1" customWidth="1"/>
    <col min="4" max="4" width="9" bestFit="1" customWidth="1"/>
    <col min="5" max="6" width="11" bestFit="1" customWidth="1"/>
    <col min="7" max="7" width="10.25" bestFit="1" customWidth="1"/>
    <col min="8" max="8" width="12.75" bestFit="1" customWidth="1"/>
    <col min="9" max="9" width="8.875" bestFit="1" customWidth="1"/>
    <col min="10" max="10" width="6.75" customWidth="1"/>
  </cols>
  <sheetData>
    <row r="1" spans="1:9">
      <c r="A1" t="s">
        <v>0</v>
      </c>
    </row>
    <row r="2" spans="1:9">
      <c r="A2" s="3" t="s">
        <v>126</v>
      </c>
      <c r="B2" s="8" t="s">
        <v>127</v>
      </c>
      <c r="C2" s="8" t="s">
        <v>128</v>
      </c>
      <c r="D2" s="8" t="s">
        <v>132</v>
      </c>
    </row>
    <row r="3" spans="1:9">
      <c r="A3" s="3" t="s">
        <v>129</v>
      </c>
      <c r="B3" s="9">
        <f t="array" ref="B3">MAXA(IF($B$8:$B$17=A3,$D$8:$D$17))</f>
        <v>500</v>
      </c>
      <c r="C3" s="9">
        <f>ROUNDUP(AVERAGEIFS($G$8:$G$17,$B$8:$B$17,A3,$G$8:$G$17,"&gt;=1000000"),-3)</f>
        <v>5097000</v>
      </c>
      <c r="D3" s="25" cm="1">
        <f t="array" ref="D3">INDEX(A8:I17,_xlfn.XMATCH("*증권*",A8:A17,2,1),3)</f>
        <v>8700</v>
      </c>
    </row>
    <row r="4" spans="1:9">
      <c r="A4" s="3" t="s">
        <v>130</v>
      </c>
      <c r="B4" s="9">
        <f t="array" ref="B4">MAXA(IF($B$8:$B$17=A4,$D$8:$D$17))</f>
        <v>295</v>
      </c>
      <c r="C4" s="9">
        <f>ROUNDUP(AVERAGEIFS($G$8:$G$17,$B$8:$B$17,A4,$G$8:$G$17,"&gt;=1000000"),-3)</f>
        <v>3209000</v>
      </c>
    </row>
    <row r="6" spans="1:9">
      <c r="A6" t="s">
        <v>10</v>
      </c>
    </row>
    <row r="7" spans="1:9">
      <c r="A7" s="3" t="s">
        <v>131</v>
      </c>
      <c r="B7" s="3" t="s">
        <v>126</v>
      </c>
      <c r="C7" s="3" t="s">
        <v>132</v>
      </c>
      <c r="D7" s="3" t="s">
        <v>127</v>
      </c>
      <c r="E7" s="3" t="s">
        <v>133</v>
      </c>
      <c r="F7" s="3" t="s">
        <v>134</v>
      </c>
      <c r="G7" s="3" t="s">
        <v>128</v>
      </c>
      <c r="H7" s="3" t="s">
        <v>135</v>
      </c>
      <c r="I7" s="8" t="s">
        <v>136</v>
      </c>
    </row>
    <row r="8" spans="1:9">
      <c r="A8" s="3" t="s">
        <v>137</v>
      </c>
      <c r="B8" s="3" t="s">
        <v>129</v>
      </c>
      <c r="C8" s="10">
        <v>18500</v>
      </c>
      <c r="D8" s="10">
        <v>30</v>
      </c>
      <c r="E8" s="10">
        <v>555000</v>
      </c>
      <c r="F8" s="11">
        <v>1387.5</v>
      </c>
      <c r="G8" s="11">
        <v>750000</v>
      </c>
      <c r="H8" s="11">
        <v>195000</v>
      </c>
      <c r="I8" s="2" cm="1">
        <f t="array" ref="I8">수익률(E8,F8,G8)</f>
        <v>0.34798139785670967</v>
      </c>
    </row>
    <row r="9" spans="1:9">
      <c r="A9" s="3" t="s">
        <v>138</v>
      </c>
      <c r="B9" s="3" t="s">
        <v>130</v>
      </c>
      <c r="C9" s="10">
        <v>8700</v>
      </c>
      <c r="D9" s="10">
        <v>295</v>
      </c>
      <c r="E9" s="10">
        <v>2566500</v>
      </c>
      <c r="F9" s="11">
        <v>6416.25</v>
      </c>
      <c r="G9" s="11">
        <v>2256750</v>
      </c>
      <c r="H9" s="11">
        <v>-309750</v>
      </c>
      <c r="I9" s="2" cm="1">
        <f t="array" ref="I9">수익률(E9,F9,G9)</f>
        <v>-0.12288244904978929</v>
      </c>
    </row>
    <row r="10" spans="1:9">
      <c r="A10" s="3" t="s">
        <v>139</v>
      </c>
      <c r="B10" s="3" t="s">
        <v>129</v>
      </c>
      <c r="C10" s="10">
        <v>9900</v>
      </c>
      <c r="D10" s="10">
        <v>10</v>
      </c>
      <c r="E10" s="10">
        <v>99000</v>
      </c>
      <c r="F10" s="11">
        <v>247.5</v>
      </c>
      <c r="G10" s="11">
        <v>77000</v>
      </c>
      <c r="H10" s="11">
        <v>-22000</v>
      </c>
      <c r="I10" s="2" cm="1">
        <f t="array" ref="I10">수익률(E10,F10,G10)</f>
        <v>-0.22416181767802712</v>
      </c>
    </row>
    <row r="11" spans="1:9">
      <c r="A11" s="3" t="s">
        <v>140</v>
      </c>
      <c r="B11" s="3" t="s">
        <v>129</v>
      </c>
      <c r="C11" s="10">
        <v>23000</v>
      </c>
      <c r="D11" s="10">
        <v>500</v>
      </c>
      <c r="E11" s="10">
        <v>11500000</v>
      </c>
      <c r="F11" s="11">
        <v>28750</v>
      </c>
      <c r="G11" s="11">
        <v>12500000</v>
      </c>
      <c r="H11" s="11">
        <v>1000000</v>
      </c>
      <c r="I11" s="2" cm="1">
        <f t="array" ref="I11">수익률(E11,F11,G11)</f>
        <v>8.4245906971701201E-2</v>
      </c>
    </row>
    <row r="12" spans="1:9">
      <c r="A12" s="3" t="s">
        <v>141</v>
      </c>
      <c r="B12" s="3" t="s">
        <v>130</v>
      </c>
      <c r="C12" s="10">
        <v>125000</v>
      </c>
      <c r="D12" s="10">
        <v>30</v>
      </c>
      <c r="E12" s="10">
        <v>3750000</v>
      </c>
      <c r="F12" s="11">
        <v>9375</v>
      </c>
      <c r="G12" s="11">
        <v>2670000</v>
      </c>
      <c r="H12" s="11">
        <v>-1080000</v>
      </c>
      <c r="I12" s="2" cm="1">
        <f t="array" ref="I12">수익률(E12,F12,G12)</f>
        <v>-0.28977556109725688</v>
      </c>
    </row>
    <row r="13" spans="1:9">
      <c r="A13" s="3" t="s">
        <v>142</v>
      </c>
      <c r="B13" s="3" t="s">
        <v>129</v>
      </c>
      <c r="C13" s="10">
        <v>6600</v>
      </c>
      <c r="D13" s="10">
        <v>120</v>
      </c>
      <c r="E13" s="10">
        <v>792000</v>
      </c>
      <c r="F13" s="11">
        <v>1980</v>
      </c>
      <c r="G13" s="11">
        <v>1440000</v>
      </c>
      <c r="H13" s="11">
        <v>648000</v>
      </c>
      <c r="I13" s="2" cm="1">
        <f t="array" ref="I13">수익률(E13,F13,G13)</f>
        <v>0.81364769893448208</v>
      </c>
    </row>
    <row r="14" spans="1:9">
      <c r="A14" s="3" t="s">
        <v>143</v>
      </c>
      <c r="B14" s="3" t="s">
        <v>130</v>
      </c>
      <c r="C14" s="10">
        <v>11000</v>
      </c>
      <c r="D14" s="10">
        <v>50</v>
      </c>
      <c r="E14" s="10">
        <v>550000</v>
      </c>
      <c r="F14" s="11">
        <v>1375</v>
      </c>
      <c r="G14" s="11">
        <v>675000</v>
      </c>
      <c r="H14" s="11">
        <v>125000</v>
      </c>
      <c r="I14" s="2" cm="1">
        <f t="array" ref="I14">수익률(E14,F14,G14)</f>
        <v>0.22421219678077531</v>
      </c>
    </row>
    <row r="15" spans="1:9">
      <c r="A15" s="3" t="s">
        <v>144</v>
      </c>
      <c r="B15" s="3" t="s">
        <v>130</v>
      </c>
      <c r="C15" s="10">
        <v>20000</v>
      </c>
      <c r="D15" s="10">
        <v>200</v>
      </c>
      <c r="E15" s="10">
        <v>4000000</v>
      </c>
      <c r="F15" s="11">
        <v>10000</v>
      </c>
      <c r="G15" s="11">
        <v>4700000</v>
      </c>
      <c r="H15" s="11">
        <v>700000</v>
      </c>
      <c r="I15" s="2" cm="1">
        <f t="array" ref="I15">수익률(E15,F15,G15)</f>
        <v>0.17206982543640903</v>
      </c>
    </row>
    <row r="16" spans="1:9">
      <c r="A16" s="3" t="s">
        <v>145</v>
      </c>
      <c r="B16" s="3" t="s">
        <v>129</v>
      </c>
      <c r="C16" s="10">
        <v>25500</v>
      </c>
      <c r="D16" s="10">
        <v>50</v>
      </c>
      <c r="E16" s="10">
        <v>1275000</v>
      </c>
      <c r="F16" s="11">
        <v>3187.5</v>
      </c>
      <c r="G16" s="11">
        <v>1350000</v>
      </c>
      <c r="H16" s="11">
        <v>75000</v>
      </c>
      <c r="I16" s="2" cm="1">
        <f t="array" ref="I16">수익률(E16,F16,G16)</f>
        <v>5.6183071732433643E-2</v>
      </c>
    </row>
    <row r="17" spans="1:10">
      <c r="A17" s="3" t="s">
        <v>146</v>
      </c>
      <c r="B17" s="3" t="s">
        <v>129</v>
      </c>
      <c r="C17" s="10">
        <v>7200</v>
      </c>
      <c r="D17" s="10">
        <v>20</v>
      </c>
      <c r="E17" s="10">
        <v>144000</v>
      </c>
      <c r="F17" s="11">
        <v>360</v>
      </c>
      <c r="G17" s="11">
        <v>126000</v>
      </c>
      <c r="H17" s="11">
        <v>-18000</v>
      </c>
      <c r="I17" s="2" cm="1">
        <f t="array" ref="I17">수익률(E17,F17,G17)</f>
        <v>-0.12718204488778051</v>
      </c>
    </row>
    <row r="20" spans="1:10">
      <c r="A20" t="s">
        <v>147</v>
      </c>
      <c r="D20" s="12" t="s">
        <v>148</v>
      </c>
    </row>
    <row r="21" spans="1:10">
      <c r="A21" s="3" t="s">
        <v>149</v>
      </c>
      <c r="B21" s="3" t="s">
        <v>150</v>
      </c>
      <c r="C21" s="3" t="s">
        <v>151</v>
      </c>
      <c r="D21" s="3" t="s">
        <v>152</v>
      </c>
      <c r="E21" s="3" t="s">
        <v>153</v>
      </c>
      <c r="F21" s="8" t="s">
        <v>21</v>
      </c>
    </row>
    <row r="22" spans="1:10">
      <c r="A22" s="3" t="s">
        <v>46</v>
      </c>
      <c r="B22" s="13">
        <v>350</v>
      </c>
      <c r="C22" s="13">
        <v>320</v>
      </c>
      <c r="D22" s="13">
        <v>30</v>
      </c>
      <c r="E22" s="1">
        <f t="shared" ref="E22:E29" si="0">RANK(C22,$C$22:$C$29)</f>
        <v>3</v>
      </c>
      <c r="F22" s="1" t="str">
        <f>IF(AND(C22&gt;=AVERAGE($C$22:$C$29),ISBLANK(D22)),"우수지점","일반")</f>
        <v>일반</v>
      </c>
      <c r="H22" s="8" t="s">
        <v>154</v>
      </c>
    </row>
    <row r="23" spans="1:10">
      <c r="A23" s="3" t="s">
        <v>119</v>
      </c>
      <c r="B23" s="13">
        <v>400</v>
      </c>
      <c r="C23" s="13">
        <v>380</v>
      </c>
      <c r="D23" s="13"/>
      <c r="E23" s="1">
        <f t="shared" si="0"/>
        <v>2</v>
      </c>
      <c r="F23" s="1" t="str">
        <f t="shared" ref="F23:F29" si="1">IF(AND(C23&gt;=AVERAGE($C$22:$C$29),ISBLANK(D23)),"우수지점","일반")</f>
        <v>우수지점</v>
      </c>
      <c r="H23" s="6">
        <f>SUMIF(D22:D29,"",C22:C29)/COUNTIF(D22:D29,"")</f>
        <v>280</v>
      </c>
    </row>
    <row r="24" spans="1:10">
      <c r="A24" s="3" t="s">
        <v>66</v>
      </c>
      <c r="B24" s="13">
        <v>450</v>
      </c>
      <c r="C24" s="13">
        <v>420</v>
      </c>
      <c r="D24" s="13">
        <v>30</v>
      </c>
      <c r="E24" s="1">
        <f t="shared" si="0"/>
        <v>1</v>
      </c>
      <c r="F24" s="1" t="str">
        <f t="shared" si="1"/>
        <v>일반</v>
      </c>
    </row>
    <row r="25" spans="1:10">
      <c r="A25" s="3" t="s">
        <v>76</v>
      </c>
      <c r="B25" s="13">
        <v>300</v>
      </c>
      <c r="C25" s="13">
        <v>290</v>
      </c>
      <c r="D25" s="13">
        <v>10</v>
      </c>
      <c r="E25" s="1">
        <f t="shared" si="0"/>
        <v>4</v>
      </c>
      <c r="F25" s="1" t="str">
        <f t="shared" si="1"/>
        <v>일반</v>
      </c>
    </row>
    <row r="26" spans="1:10">
      <c r="A26" s="3" t="s">
        <v>78</v>
      </c>
      <c r="B26" s="13">
        <v>200</v>
      </c>
      <c r="C26" s="13">
        <v>175</v>
      </c>
      <c r="D26" s="13">
        <v>25</v>
      </c>
      <c r="E26" s="1">
        <f t="shared" si="0"/>
        <v>8</v>
      </c>
      <c r="F26" s="1" t="str">
        <f t="shared" si="1"/>
        <v>일반</v>
      </c>
      <c r="H26" t="s">
        <v>155</v>
      </c>
    </row>
    <row r="27" spans="1:10">
      <c r="A27" s="3" t="s">
        <v>156</v>
      </c>
      <c r="B27" s="13">
        <v>250</v>
      </c>
      <c r="C27" s="13">
        <v>230</v>
      </c>
      <c r="D27" s="13"/>
      <c r="E27" s="1">
        <f t="shared" si="0"/>
        <v>5</v>
      </c>
      <c r="F27" s="1" t="str">
        <f t="shared" si="1"/>
        <v>일반</v>
      </c>
      <c r="H27" s="8" t="s">
        <v>149</v>
      </c>
      <c r="I27" s="3" t="str">
        <f>DGET($A$21:$E$29,H27,J$27:J$28)</f>
        <v>대구</v>
      </c>
      <c r="J27" s="24" t="s">
        <v>280</v>
      </c>
    </row>
    <row r="28" spans="1:10">
      <c r="A28" s="3" t="s">
        <v>86</v>
      </c>
      <c r="B28" s="13">
        <v>250</v>
      </c>
      <c r="C28" s="13">
        <v>220</v>
      </c>
      <c r="D28" s="13">
        <v>30</v>
      </c>
      <c r="E28" s="1">
        <f t="shared" si="0"/>
        <v>7</v>
      </c>
      <c r="F28" s="1" t="str">
        <f t="shared" si="1"/>
        <v>일반</v>
      </c>
      <c r="H28" s="8" t="s">
        <v>151</v>
      </c>
      <c r="I28" s="3">
        <f t="shared" ref="I28:I29" si="2">DGET($A$21:$E$29,H28,J$27:J$28)</f>
        <v>420</v>
      </c>
      <c r="J28" s="24">
        <v>1</v>
      </c>
    </row>
    <row r="29" spans="1:10">
      <c r="A29" s="3" t="s">
        <v>157</v>
      </c>
      <c r="B29" s="13">
        <v>250</v>
      </c>
      <c r="C29" s="13">
        <v>230</v>
      </c>
      <c r="D29" s="13"/>
      <c r="E29" s="1">
        <f t="shared" si="0"/>
        <v>5</v>
      </c>
      <c r="F29" s="1" t="str">
        <f t="shared" si="1"/>
        <v>일반</v>
      </c>
      <c r="H29" s="8" t="s">
        <v>152</v>
      </c>
      <c r="I29" s="3">
        <f t="shared" si="2"/>
        <v>30</v>
      </c>
    </row>
    <row r="31" spans="1:10">
      <c r="A31" t="s">
        <v>254</v>
      </c>
    </row>
    <row r="32" spans="1:10">
      <c r="A32" s="8" t="s">
        <v>255</v>
      </c>
      <c r="B32" s="8" t="s">
        <v>256</v>
      </c>
      <c r="C32" s="8" t="s">
        <v>257</v>
      </c>
      <c r="F32" s="26"/>
    </row>
    <row r="33" spans="1:7">
      <c r="A33" s="3" t="str" cm="1">
        <f t="array" ref="A33">ROUND(AVERAGE(LARGE(B22:B29,{1,2,3})),0) &amp; "-" &amp; ROUND(AVERAGE(SMALL(B22:B29,{1,2,3})),0)</f>
        <v>400-233</v>
      </c>
      <c r="B33" s="3" t="str" cm="1">
        <f t="array" ref="B33">ROUND(AVERAGE(LARGE(C22:C29,{1,2,3})),0) &amp; "-" &amp; ROUND(AVERAGE(SMALL(C22:C29,{1,2,3})),0)</f>
        <v>373-208</v>
      </c>
      <c r="C33" s="3" t="str" cm="1">
        <f t="array" ref="C33">ROUND(AVERAGE(LARGE(D22:D29,{1,2,3})),0) &amp; "-" &amp; ROUND(AVERAGE(SMALL(D22:D29,{1,2,3})),0)</f>
        <v>30-22</v>
      </c>
      <c r="G33" s="2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3:D37"/>
  <sheetViews>
    <sheetView workbookViewId="0">
      <selection activeCell="A10" sqref="A10"/>
    </sheetView>
  </sheetViews>
  <sheetFormatPr defaultRowHeight="16.5"/>
  <cols>
    <col min="1" max="1" width="15.125" bestFit="1" customWidth="1"/>
    <col min="2" max="3" width="14.875" bestFit="1" customWidth="1"/>
    <col min="4" max="4" width="17" bestFit="1" customWidth="1"/>
  </cols>
  <sheetData>
    <row r="3" spans="1:4">
      <c r="A3" s="45" t="s">
        <v>273</v>
      </c>
      <c r="B3" s="45" t="s">
        <v>259</v>
      </c>
      <c r="C3" s="45" t="s">
        <v>272</v>
      </c>
    </row>
    <row r="4" spans="1:4">
      <c r="A4" t="s">
        <v>274</v>
      </c>
      <c r="B4" t="s">
        <v>260</v>
      </c>
      <c r="C4" t="s">
        <v>276</v>
      </c>
      <c r="D4" s="46">
        <v>121.36363636363636</v>
      </c>
    </row>
    <row r="5" spans="1:4">
      <c r="C5" t="s">
        <v>278</v>
      </c>
      <c r="D5" s="47">
        <v>1204950.4545454546</v>
      </c>
    </row>
    <row r="6" spans="1:4">
      <c r="B6" t="s">
        <v>263</v>
      </c>
      <c r="C6" t="s">
        <v>276</v>
      </c>
      <c r="D6" s="46">
        <v>30</v>
      </c>
    </row>
    <row r="7" spans="1:4">
      <c r="C7" t="s">
        <v>278</v>
      </c>
      <c r="D7" s="47">
        <v>436364</v>
      </c>
    </row>
    <row r="8" spans="1:4">
      <c r="B8" t="s">
        <v>267</v>
      </c>
      <c r="C8" t="s">
        <v>276</v>
      </c>
      <c r="D8" s="46">
        <v>6</v>
      </c>
    </row>
    <row r="9" spans="1:4">
      <c r="C9" t="s">
        <v>278</v>
      </c>
      <c r="D9" s="47">
        <v>87273</v>
      </c>
    </row>
    <row r="10" spans="1:4">
      <c r="B10" t="s">
        <v>268</v>
      </c>
      <c r="C10" t="s">
        <v>276</v>
      </c>
      <c r="D10" s="46">
        <v>6.666666666666667</v>
      </c>
    </row>
    <row r="11" spans="1:4">
      <c r="C11" t="s">
        <v>278</v>
      </c>
      <c r="D11" s="47">
        <v>98485</v>
      </c>
    </row>
    <row r="12" spans="1:4">
      <c r="B12" t="s">
        <v>269</v>
      </c>
      <c r="C12" t="s">
        <v>276</v>
      </c>
      <c r="D12" s="46">
        <v>187.4</v>
      </c>
    </row>
    <row r="13" spans="1:4">
      <c r="C13" t="s">
        <v>278</v>
      </c>
      <c r="D13" s="47">
        <v>2311745.6</v>
      </c>
    </row>
    <row r="14" spans="1:4">
      <c r="A14" t="s">
        <v>281</v>
      </c>
      <c r="D14" s="46">
        <v>648</v>
      </c>
    </row>
    <row r="15" spans="1:4">
      <c r="A15" t="s">
        <v>282</v>
      </c>
      <c r="D15" s="47">
        <v>5184000</v>
      </c>
    </row>
    <row r="16" spans="1:4">
      <c r="A16" t="s">
        <v>285</v>
      </c>
      <c r="D16" s="46">
        <v>-3</v>
      </c>
    </row>
    <row r="17" spans="1:4">
      <c r="A17" t="s">
        <v>286</v>
      </c>
      <c r="D17" s="47">
        <v>-34091</v>
      </c>
    </row>
    <row r="18" spans="1:4">
      <c r="A18" t="s">
        <v>275</v>
      </c>
      <c r="B18" t="s">
        <v>261</v>
      </c>
      <c r="C18" t="s">
        <v>276</v>
      </c>
      <c r="D18" s="46">
        <v>174.875</v>
      </c>
    </row>
    <row r="19" spans="1:4">
      <c r="C19" t="s">
        <v>278</v>
      </c>
      <c r="D19" s="47">
        <v>1987215.75</v>
      </c>
    </row>
    <row r="20" spans="1:4">
      <c r="B20" t="s">
        <v>262</v>
      </c>
      <c r="C20" t="s">
        <v>276</v>
      </c>
      <c r="D20" s="46">
        <v>500</v>
      </c>
    </row>
    <row r="21" spans="1:4">
      <c r="C21" t="s">
        <v>278</v>
      </c>
      <c r="D21" s="47">
        <v>8000000</v>
      </c>
    </row>
    <row r="22" spans="1:4">
      <c r="B22" t="s">
        <v>264</v>
      </c>
      <c r="C22" t="s">
        <v>276</v>
      </c>
      <c r="D22" s="46">
        <v>200</v>
      </c>
    </row>
    <row r="23" spans="1:4">
      <c r="C23" t="s">
        <v>278</v>
      </c>
      <c r="D23" s="47">
        <v>1454545</v>
      </c>
    </row>
    <row r="24" spans="1:4">
      <c r="B24" t="s">
        <v>265</v>
      </c>
      <c r="C24" t="s">
        <v>276</v>
      </c>
      <c r="D24" s="46">
        <v>84</v>
      </c>
    </row>
    <row r="25" spans="1:4">
      <c r="C25" t="s">
        <v>278</v>
      </c>
      <c r="D25" s="47">
        <v>955519.57142857148</v>
      </c>
    </row>
    <row r="26" spans="1:4">
      <c r="B26" t="s">
        <v>266</v>
      </c>
      <c r="C26" t="s">
        <v>276</v>
      </c>
      <c r="D26" s="46">
        <v>88.4</v>
      </c>
    </row>
    <row r="27" spans="1:4">
      <c r="C27" t="s">
        <v>278</v>
      </c>
      <c r="D27" s="47">
        <v>1005272.8</v>
      </c>
    </row>
    <row r="28" spans="1:4">
      <c r="B28" t="s">
        <v>270</v>
      </c>
      <c r="C28" t="s">
        <v>276</v>
      </c>
      <c r="D28" s="46">
        <v>277.14285714285717</v>
      </c>
    </row>
    <row r="29" spans="1:4">
      <c r="C29" t="s">
        <v>278</v>
      </c>
      <c r="D29" s="47">
        <v>2824285.7142857141</v>
      </c>
    </row>
    <row r="30" spans="1:4">
      <c r="B30" t="s">
        <v>271</v>
      </c>
      <c r="C30" t="s">
        <v>276</v>
      </c>
      <c r="D30" s="46">
        <v>56</v>
      </c>
    </row>
    <row r="31" spans="1:4">
      <c r="C31" t="s">
        <v>278</v>
      </c>
      <c r="D31" s="47">
        <v>655454.5</v>
      </c>
    </row>
    <row r="32" spans="1:4">
      <c r="A32" t="s">
        <v>283</v>
      </c>
      <c r="D32" s="46">
        <v>500</v>
      </c>
    </row>
    <row r="33" spans="1:4">
      <c r="A33" t="s">
        <v>284</v>
      </c>
      <c r="D33" s="47">
        <v>8000000</v>
      </c>
    </row>
    <row r="34" spans="1:4">
      <c r="A34" t="s">
        <v>287</v>
      </c>
      <c r="D34" s="46">
        <v>-6</v>
      </c>
    </row>
    <row r="35" spans="1:4">
      <c r="A35" t="s">
        <v>288</v>
      </c>
      <c r="D35" s="47">
        <v>-68182</v>
      </c>
    </row>
    <row r="36" spans="1:4">
      <c r="A36" t="s">
        <v>277</v>
      </c>
      <c r="D36" s="46">
        <v>138.25423728813558</v>
      </c>
    </row>
    <row r="37" spans="1:4">
      <c r="A37" t="s">
        <v>279</v>
      </c>
      <c r="D37" s="47">
        <v>1531332.8474576271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2:H16"/>
  <sheetViews>
    <sheetView workbookViewId="0">
      <selection activeCell="N14" sqref="N14"/>
    </sheetView>
  </sheetViews>
  <sheetFormatPr defaultRowHeight="16.5"/>
  <sheetData>
    <row r="2" spans="1:8" ht="17.25" thickBot="1">
      <c r="A2" t="s">
        <v>202</v>
      </c>
    </row>
    <row r="3" spans="1:8" ht="17.25" thickBot="1">
      <c r="A3" s="14" t="s">
        <v>160</v>
      </c>
      <c r="B3" s="15" t="s">
        <v>12</v>
      </c>
      <c r="C3" s="15" t="s">
        <v>161</v>
      </c>
      <c r="D3" s="15" t="s">
        <v>2</v>
      </c>
      <c r="E3" s="15" t="s">
        <v>162</v>
      </c>
      <c r="F3" s="15" t="s">
        <v>163</v>
      </c>
      <c r="G3" s="15" t="s">
        <v>203</v>
      </c>
      <c r="H3" s="16" t="s">
        <v>164</v>
      </c>
    </row>
    <row r="4" spans="1:8">
      <c r="A4" s="17">
        <v>1006</v>
      </c>
      <c r="B4" s="18" t="s">
        <v>165</v>
      </c>
      <c r="C4" s="18" t="s">
        <v>6</v>
      </c>
      <c r="D4" s="18" t="s">
        <v>166</v>
      </c>
      <c r="E4" s="18" t="s">
        <v>167</v>
      </c>
      <c r="F4" s="18" t="s">
        <v>168</v>
      </c>
      <c r="G4" s="18">
        <v>36</v>
      </c>
      <c r="H4" s="19" t="s">
        <v>204</v>
      </c>
    </row>
    <row r="5" spans="1:8">
      <c r="A5" s="20">
        <v>1010</v>
      </c>
      <c r="B5" s="21" t="s">
        <v>169</v>
      </c>
      <c r="C5" s="21" t="s">
        <v>170</v>
      </c>
      <c r="D5" s="21" t="s">
        <v>171</v>
      </c>
      <c r="E5" s="21" t="s">
        <v>172</v>
      </c>
      <c r="F5" s="21" t="s">
        <v>168</v>
      </c>
      <c r="G5" s="21">
        <v>16</v>
      </c>
      <c r="H5" s="22" t="s">
        <v>173</v>
      </c>
    </row>
    <row r="6" spans="1:8">
      <c r="A6" s="20">
        <v>1008</v>
      </c>
      <c r="B6" s="21" t="s">
        <v>174</v>
      </c>
      <c r="C6" s="21" t="s">
        <v>170</v>
      </c>
      <c r="D6" s="21" t="s">
        <v>205</v>
      </c>
      <c r="E6" s="21" t="s">
        <v>175</v>
      </c>
      <c r="F6" s="21" t="s">
        <v>176</v>
      </c>
      <c r="G6" s="21">
        <v>24</v>
      </c>
      <c r="H6" s="22" t="s">
        <v>204</v>
      </c>
    </row>
    <row r="7" spans="1:8">
      <c r="A7" s="20">
        <v>1009</v>
      </c>
      <c r="B7" s="21" t="s">
        <v>177</v>
      </c>
      <c r="C7" s="21" t="s">
        <v>170</v>
      </c>
      <c r="D7" s="21" t="s">
        <v>166</v>
      </c>
      <c r="E7" s="21" t="s">
        <v>178</v>
      </c>
      <c r="F7" s="21" t="s">
        <v>176</v>
      </c>
      <c r="G7" s="21">
        <v>24</v>
      </c>
      <c r="H7" s="22" t="s">
        <v>204</v>
      </c>
    </row>
    <row r="8" spans="1:8">
      <c r="A8" s="20">
        <v>1001</v>
      </c>
      <c r="B8" s="21" t="s">
        <v>179</v>
      </c>
      <c r="C8" s="21" t="s">
        <v>180</v>
      </c>
      <c r="D8" s="21" t="s">
        <v>181</v>
      </c>
      <c r="E8" s="21" t="s">
        <v>182</v>
      </c>
      <c r="F8" s="21" t="s">
        <v>168</v>
      </c>
      <c r="G8" s="21">
        <v>150</v>
      </c>
      <c r="H8" s="22" t="s">
        <v>206</v>
      </c>
    </row>
    <row r="9" spans="1:8">
      <c r="A9" s="20">
        <v>1005</v>
      </c>
      <c r="B9" s="21" t="s">
        <v>183</v>
      </c>
      <c r="C9" s="21" t="s">
        <v>6</v>
      </c>
      <c r="D9" s="21" t="s">
        <v>166</v>
      </c>
      <c r="E9" s="21" t="s">
        <v>167</v>
      </c>
      <c r="F9" s="21" t="s">
        <v>168</v>
      </c>
      <c r="G9" s="21">
        <v>40</v>
      </c>
      <c r="H9" s="22" t="s">
        <v>207</v>
      </c>
    </row>
    <row r="10" spans="1:8">
      <c r="A10" s="20">
        <v>1002</v>
      </c>
      <c r="B10" s="21" t="s">
        <v>184</v>
      </c>
      <c r="C10" s="21" t="s">
        <v>185</v>
      </c>
      <c r="D10" s="21" t="s">
        <v>166</v>
      </c>
      <c r="E10" s="21" t="s">
        <v>186</v>
      </c>
      <c r="F10" s="21" t="s">
        <v>168</v>
      </c>
      <c r="G10" s="21">
        <v>128</v>
      </c>
      <c r="H10" s="22" t="s">
        <v>208</v>
      </c>
    </row>
    <row r="11" spans="1:8">
      <c r="A11" s="20">
        <v>1013</v>
      </c>
      <c r="B11" s="21" t="s">
        <v>187</v>
      </c>
      <c r="C11" s="21" t="s">
        <v>188</v>
      </c>
      <c r="D11" s="21" t="s">
        <v>209</v>
      </c>
      <c r="E11" s="21" t="s">
        <v>178</v>
      </c>
      <c r="F11" s="21" t="s">
        <v>189</v>
      </c>
      <c r="G11" s="21">
        <v>12</v>
      </c>
      <c r="H11" s="22" t="s">
        <v>204</v>
      </c>
    </row>
    <row r="12" spans="1:8">
      <c r="A12" s="20">
        <v>1003</v>
      </c>
      <c r="B12" s="21" t="s">
        <v>190</v>
      </c>
      <c r="C12" s="21" t="s">
        <v>191</v>
      </c>
      <c r="D12" s="21" t="s">
        <v>192</v>
      </c>
      <c r="E12" s="21" t="s">
        <v>193</v>
      </c>
      <c r="F12" s="21" t="s">
        <v>168</v>
      </c>
      <c r="G12" s="21">
        <v>124</v>
      </c>
      <c r="H12" s="22" t="s">
        <v>173</v>
      </c>
    </row>
    <row r="13" spans="1:8">
      <c r="A13" s="20">
        <v>1011</v>
      </c>
      <c r="B13" s="21" t="s">
        <v>194</v>
      </c>
      <c r="C13" s="21" t="s">
        <v>170</v>
      </c>
      <c r="D13" s="21" t="s">
        <v>166</v>
      </c>
      <c r="E13" s="21" t="s">
        <v>172</v>
      </c>
      <c r="F13" s="21" t="s">
        <v>176</v>
      </c>
      <c r="G13" s="21">
        <v>15</v>
      </c>
      <c r="H13" s="22" t="s">
        <v>204</v>
      </c>
    </row>
    <row r="14" spans="1:8">
      <c r="A14" s="20">
        <v>1007</v>
      </c>
      <c r="B14" s="21" t="s">
        <v>195</v>
      </c>
      <c r="C14" s="21" t="s">
        <v>6</v>
      </c>
      <c r="D14" s="21" t="s">
        <v>171</v>
      </c>
      <c r="E14" s="21" t="s">
        <v>196</v>
      </c>
      <c r="F14" s="21" t="s">
        <v>168</v>
      </c>
      <c r="G14" s="21">
        <v>26</v>
      </c>
      <c r="H14" s="22" t="s">
        <v>173</v>
      </c>
    </row>
    <row r="15" spans="1:8">
      <c r="A15" s="20">
        <v>1012</v>
      </c>
      <c r="B15" s="21" t="s">
        <v>197</v>
      </c>
      <c r="C15" s="21" t="s">
        <v>170</v>
      </c>
      <c r="D15" s="21" t="s">
        <v>166</v>
      </c>
      <c r="E15" s="21" t="s">
        <v>175</v>
      </c>
      <c r="F15" s="21" t="s">
        <v>168</v>
      </c>
      <c r="G15" s="21">
        <v>13</v>
      </c>
      <c r="H15" s="22" t="s">
        <v>207</v>
      </c>
    </row>
    <row r="16" spans="1:8">
      <c r="A16" s="20">
        <v>1004</v>
      </c>
      <c r="B16" s="21" t="s">
        <v>198</v>
      </c>
      <c r="C16" s="21" t="s">
        <v>199</v>
      </c>
      <c r="D16" s="21" t="s">
        <v>181</v>
      </c>
      <c r="E16" s="21" t="s">
        <v>200</v>
      </c>
      <c r="F16" s="21" t="s">
        <v>201</v>
      </c>
      <c r="G16" s="21">
        <v>60</v>
      </c>
      <c r="H16" s="22" t="s">
        <v>206</v>
      </c>
    </row>
  </sheetData>
  <phoneticPr fontId="1" type="noConversion"/>
  <conditionalFormatting sqref="E4:E16">
    <cfRule type="uniqueValues" dxfId="0" priority="1"/>
  </conditionalFormatting>
  <dataValidations count="1">
    <dataValidation type="custom" allowBlank="1" showInputMessage="1" showErrorMessage="1" sqref="A4:A16" xr:uid="{279F9097-B398-4589-BF49-E1D7A317D5BC}">
      <formula1>COUNTIF($A$4:$A$16,$A4)=1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F10"/>
  <sheetViews>
    <sheetView tabSelected="1" workbookViewId="0">
      <selection activeCell="O23" sqref="O23"/>
    </sheetView>
  </sheetViews>
  <sheetFormatPr defaultRowHeight="16.5"/>
  <sheetData>
    <row r="1" spans="1:6">
      <c r="A1" s="50" t="s">
        <v>210</v>
      </c>
      <c r="B1" s="50"/>
      <c r="C1" s="50"/>
      <c r="D1" s="50"/>
      <c r="E1" s="50"/>
      <c r="F1" s="50"/>
    </row>
    <row r="2" spans="1:6">
      <c r="A2" s="1" t="s">
        <v>211</v>
      </c>
      <c r="B2" s="1" t="s">
        <v>212</v>
      </c>
      <c r="C2" s="1" t="s">
        <v>213</v>
      </c>
      <c r="D2" s="1" t="s">
        <v>214</v>
      </c>
      <c r="E2" s="1" t="s">
        <v>215</v>
      </c>
      <c r="F2" s="1" t="s">
        <v>216</v>
      </c>
    </row>
    <row r="3" spans="1:6">
      <c r="A3" s="1">
        <v>1</v>
      </c>
      <c r="B3" s="1" t="s">
        <v>217</v>
      </c>
      <c r="C3" s="1">
        <v>1</v>
      </c>
      <c r="D3" s="1">
        <v>6</v>
      </c>
      <c r="E3" s="1">
        <v>16000</v>
      </c>
      <c r="F3" s="1">
        <v>20800</v>
      </c>
    </row>
    <row r="4" spans="1:6">
      <c r="A4" s="1">
        <v>2</v>
      </c>
      <c r="B4" s="1" t="s">
        <v>218</v>
      </c>
      <c r="C4" s="1">
        <v>3</v>
      </c>
      <c r="D4" s="1">
        <v>31</v>
      </c>
      <c r="E4" s="1">
        <v>55032</v>
      </c>
      <c r="F4" s="1">
        <v>429251</v>
      </c>
    </row>
    <row r="5" spans="1:6">
      <c r="A5" s="1">
        <v>3</v>
      </c>
      <c r="B5" s="1" t="s">
        <v>219</v>
      </c>
      <c r="C5" s="1">
        <v>2</v>
      </c>
      <c r="D5" s="1">
        <v>14</v>
      </c>
      <c r="E5" s="1">
        <v>44142</v>
      </c>
      <c r="F5" s="1">
        <v>141257</v>
      </c>
    </row>
    <row r="6" spans="1:6">
      <c r="A6" s="1">
        <v>4</v>
      </c>
      <c r="B6" s="1" t="s">
        <v>220</v>
      </c>
      <c r="C6" s="1">
        <v>3</v>
      </c>
      <c r="D6" s="1">
        <v>72</v>
      </c>
      <c r="E6" s="1">
        <v>12337</v>
      </c>
      <c r="F6" s="1">
        <v>247983</v>
      </c>
    </row>
    <row r="7" spans="1:6">
      <c r="A7" s="1">
        <v>5</v>
      </c>
      <c r="B7" s="1" t="s">
        <v>221</v>
      </c>
      <c r="C7" s="1">
        <v>3</v>
      </c>
      <c r="D7" s="1">
        <v>45</v>
      </c>
      <c r="E7" s="1">
        <v>10355</v>
      </c>
      <c r="F7" s="1">
        <v>124266</v>
      </c>
    </row>
    <row r="8" spans="1:6">
      <c r="A8" s="1">
        <v>6</v>
      </c>
      <c r="B8" s="1" t="s">
        <v>222</v>
      </c>
      <c r="C8" s="1">
        <v>4</v>
      </c>
      <c r="D8" s="1">
        <v>38</v>
      </c>
      <c r="E8" s="1">
        <v>16131</v>
      </c>
      <c r="F8" s="1">
        <v>151636</v>
      </c>
    </row>
    <row r="9" spans="1:6">
      <c r="A9" s="1">
        <v>7</v>
      </c>
      <c r="B9" s="1" t="s">
        <v>223</v>
      </c>
      <c r="C9" s="1">
        <v>1</v>
      </c>
      <c r="D9" s="1">
        <v>15</v>
      </c>
      <c r="E9" s="1">
        <v>12500</v>
      </c>
      <c r="F9" s="1">
        <v>50000</v>
      </c>
    </row>
    <row r="10" spans="1:6">
      <c r="A10" s="1">
        <v>8</v>
      </c>
      <c r="B10" s="1" t="s">
        <v>224</v>
      </c>
      <c r="C10" s="1">
        <v>2</v>
      </c>
      <c r="D10" s="1">
        <v>47</v>
      </c>
      <c r="E10" s="1">
        <v>12500</v>
      </c>
      <c r="F10" s="1">
        <v>163750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I11"/>
  <sheetViews>
    <sheetView workbookViewId="0">
      <selection activeCell="L6" sqref="L6"/>
    </sheetView>
  </sheetViews>
  <sheetFormatPr defaultRowHeight="16.5"/>
  <cols>
    <col min="1" max="1" width="9" bestFit="1" customWidth="1"/>
    <col min="2" max="2" width="8.625" customWidth="1"/>
    <col min="3" max="3" width="8.375" customWidth="1"/>
    <col min="4" max="4" width="6" customWidth="1"/>
    <col min="5" max="5" width="9" bestFit="1" customWidth="1"/>
    <col min="6" max="6" width="11.875" customWidth="1"/>
    <col min="7" max="7" width="10.25" customWidth="1"/>
    <col min="8" max="8" width="11.125" customWidth="1"/>
    <col min="9" max="9" width="13.125" customWidth="1"/>
  </cols>
  <sheetData>
    <row r="1" spans="1:9" ht="20.25">
      <c r="A1" s="51" t="s">
        <v>225</v>
      </c>
      <c r="B1" s="51"/>
      <c r="C1" s="51"/>
      <c r="D1" s="51"/>
      <c r="E1" s="51"/>
      <c r="F1" s="51"/>
      <c r="G1" s="51"/>
      <c r="H1" s="51"/>
      <c r="I1" s="51"/>
    </row>
    <row r="2" spans="1:9">
      <c r="A2" s="3" t="s">
        <v>158</v>
      </c>
      <c r="B2" s="3" t="s">
        <v>1</v>
      </c>
      <c r="C2" s="3" t="s">
        <v>226</v>
      </c>
      <c r="D2" s="3" t="s">
        <v>3</v>
      </c>
      <c r="E2" s="3" t="s">
        <v>227</v>
      </c>
      <c r="F2" s="3" t="s">
        <v>4</v>
      </c>
      <c r="G2" s="3" t="s">
        <v>159</v>
      </c>
      <c r="H2" s="3" t="s">
        <v>5</v>
      </c>
      <c r="I2" s="3" t="s">
        <v>228</v>
      </c>
    </row>
    <row r="3" spans="1:9">
      <c r="A3" s="3" t="s">
        <v>229</v>
      </c>
      <c r="B3" s="3" t="s">
        <v>230</v>
      </c>
      <c r="C3" s="3" t="s">
        <v>8</v>
      </c>
      <c r="D3" s="3" t="s">
        <v>9</v>
      </c>
      <c r="E3" s="1">
        <v>16</v>
      </c>
      <c r="F3" s="48">
        <v>1266666.6666663301</v>
      </c>
      <c r="G3" s="48">
        <v>480000</v>
      </c>
      <c r="H3" s="48">
        <v>208000</v>
      </c>
      <c r="I3" s="9">
        <f t="shared" ref="I3:I11" si="0">F3+G3+H3</f>
        <v>1954666.6666663301</v>
      </c>
    </row>
    <row r="4" spans="1:9">
      <c r="A4" s="3" t="s">
        <v>231</v>
      </c>
      <c r="B4" s="3" t="s">
        <v>232</v>
      </c>
      <c r="C4" s="3" t="s">
        <v>233</v>
      </c>
      <c r="D4" s="3" t="s">
        <v>7</v>
      </c>
      <c r="E4" s="1">
        <v>9</v>
      </c>
      <c r="F4" s="48">
        <v>1250000</v>
      </c>
      <c r="G4" s="48">
        <v>375000</v>
      </c>
      <c r="H4" s="48">
        <v>62500</v>
      </c>
      <c r="I4" s="9">
        <f t="shared" si="0"/>
        <v>1687500</v>
      </c>
    </row>
    <row r="5" spans="1:9">
      <c r="A5" s="3" t="s">
        <v>234</v>
      </c>
      <c r="B5" s="3" t="s">
        <v>235</v>
      </c>
      <c r="C5" s="3" t="s">
        <v>8</v>
      </c>
      <c r="D5" s="3" t="s">
        <v>6</v>
      </c>
      <c r="E5" s="1">
        <v>4</v>
      </c>
      <c r="F5" s="48">
        <v>666666.66666633298</v>
      </c>
      <c r="G5" s="48">
        <v>200000</v>
      </c>
      <c r="H5" s="48">
        <v>20000</v>
      </c>
      <c r="I5" s="9">
        <f t="shared" si="0"/>
        <v>886666.66666633298</v>
      </c>
    </row>
    <row r="6" spans="1:9">
      <c r="A6" s="3" t="s">
        <v>236</v>
      </c>
      <c r="B6" s="3" t="s">
        <v>237</v>
      </c>
      <c r="C6" s="3" t="s">
        <v>192</v>
      </c>
      <c r="D6" s="3" t="s">
        <v>9</v>
      </c>
      <c r="E6" s="1">
        <v>12</v>
      </c>
      <c r="F6" s="48">
        <v>1400000</v>
      </c>
      <c r="G6" s="48">
        <v>420000</v>
      </c>
      <c r="H6" s="48">
        <v>112000</v>
      </c>
      <c r="I6" s="9">
        <f t="shared" si="0"/>
        <v>1932000</v>
      </c>
    </row>
    <row r="7" spans="1:9">
      <c r="A7" s="3" t="s">
        <v>238</v>
      </c>
      <c r="B7" s="3" t="s">
        <v>239</v>
      </c>
      <c r="C7" s="3" t="s">
        <v>233</v>
      </c>
      <c r="D7" s="3" t="s">
        <v>6</v>
      </c>
      <c r="E7" s="1">
        <v>3</v>
      </c>
      <c r="F7" s="48">
        <v>950000</v>
      </c>
      <c r="G7" s="48">
        <v>190000</v>
      </c>
      <c r="H7" s="48">
        <v>19000</v>
      </c>
      <c r="I7" s="9">
        <f t="shared" si="0"/>
        <v>1159000</v>
      </c>
    </row>
    <row r="8" spans="1:9">
      <c r="A8" s="3" t="s">
        <v>240</v>
      </c>
      <c r="B8" s="3" t="s">
        <v>241</v>
      </c>
      <c r="C8" s="3" t="s">
        <v>192</v>
      </c>
      <c r="D8" s="3" t="s">
        <v>6</v>
      </c>
      <c r="E8" s="1">
        <v>4</v>
      </c>
      <c r="F8" s="48">
        <v>1000000</v>
      </c>
      <c r="G8" s="48">
        <v>200000</v>
      </c>
      <c r="H8" s="48">
        <v>20000</v>
      </c>
      <c r="I8" s="9">
        <f t="shared" si="0"/>
        <v>1220000</v>
      </c>
    </row>
    <row r="9" spans="1:9">
      <c r="A9" s="3" t="s">
        <v>242</v>
      </c>
      <c r="B9" s="3" t="s">
        <v>243</v>
      </c>
      <c r="C9" s="3" t="s">
        <v>8</v>
      </c>
      <c r="D9" s="3" t="s">
        <v>7</v>
      </c>
      <c r="E9" s="1">
        <v>8</v>
      </c>
      <c r="F9" s="48">
        <v>866666.66666633298</v>
      </c>
      <c r="G9" s="48">
        <v>360000</v>
      </c>
      <c r="H9" s="48">
        <v>60000</v>
      </c>
      <c r="I9" s="9">
        <f t="shared" si="0"/>
        <v>1286666.6666663331</v>
      </c>
    </row>
    <row r="10" spans="1:9">
      <c r="A10" s="3" t="s">
        <v>244</v>
      </c>
      <c r="B10" s="3" t="s">
        <v>245</v>
      </c>
      <c r="C10" s="3" t="s">
        <v>192</v>
      </c>
      <c r="D10" s="3" t="s">
        <v>7</v>
      </c>
      <c r="E10" s="1">
        <v>9</v>
      </c>
      <c r="F10" s="48">
        <v>1250000</v>
      </c>
      <c r="G10" s="48">
        <v>375000</v>
      </c>
      <c r="H10" s="48">
        <v>62500</v>
      </c>
      <c r="I10" s="9">
        <f t="shared" si="0"/>
        <v>1687500</v>
      </c>
    </row>
    <row r="11" spans="1:9">
      <c r="A11" s="3" t="s">
        <v>246</v>
      </c>
      <c r="B11" s="3" t="s">
        <v>247</v>
      </c>
      <c r="C11" s="3" t="s">
        <v>233</v>
      </c>
      <c r="D11" s="3" t="s">
        <v>9</v>
      </c>
      <c r="E11" s="1">
        <v>11</v>
      </c>
      <c r="F11" s="48">
        <v>1350000</v>
      </c>
      <c r="G11" s="48">
        <v>405000</v>
      </c>
      <c r="H11" s="48">
        <v>108000</v>
      </c>
      <c r="I11" s="9">
        <f t="shared" si="0"/>
        <v>1863000</v>
      </c>
    </row>
  </sheetData>
  <mergeCells count="1">
    <mergeCell ref="A1:I1"/>
  </mergeCells>
  <phoneticPr fontId="1" type="noConversion"/>
  <conditionalFormatting sqref="I3:I11">
    <cfRule type="colorScale" priority="1">
      <colorScale>
        <cfvo type="min"/>
        <cfvo type="max"/>
        <color rgb="FFFF0000"/>
        <color rgb="FFFFFF00"/>
      </colorScale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B1:E7"/>
  <sheetViews>
    <sheetView workbookViewId="0">
      <selection activeCell="C4" sqref="C4"/>
    </sheetView>
  </sheetViews>
  <sheetFormatPr defaultRowHeight="16.5"/>
  <cols>
    <col min="1" max="1" width="4.25" customWidth="1"/>
    <col min="2" max="2" width="12.75" customWidth="1"/>
    <col min="3" max="4" width="11.875" bestFit="1" customWidth="1"/>
    <col min="5" max="5" width="12.625" bestFit="1" customWidth="1"/>
  </cols>
  <sheetData>
    <row r="1" spans="2:5">
      <c r="B1" t="s">
        <v>248</v>
      </c>
    </row>
    <row r="3" spans="2:5">
      <c r="B3" s="23" t="s">
        <v>226</v>
      </c>
      <c r="C3" s="23" t="s">
        <v>249</v>
      </c>
      <c r="D3" s="23" t="s">
        <v>250</v>
      </c>
      <c r="E3" s="23" t="s">
        <v>251</v>
      </c>
    </row>
    <row r="4" spans="2:5">
      <c r="B4" t="s">
        <v>252</v>
      </c>
      <c r="C4">
        <v>3</v>
      </c>
      <c r="D4">
        <v>6</v>
      </c>
      <c r="E4">
        <v>9</v>
      </c>
    </row>
    <row r="5" spans="2:5">
      <c r="B5" t="s">
        <v>253</v>
      </c>
      <c r="C5">
        <v>3</v>
      </c>
      <c r="D5">
        <v>4</v>
      </c>
      <c r="E5">
        <v>7</v>
      </c>
    </row>
    <row r="6" spans="2:5">
      <c r="B6" t="s">
        <v>289</v>
      </c>
      <c r="C6">
        <v>2</v>
      </c>
      <c r="D6">
        <v>4</v>
      </c>
      <c r="E6">
        <v>6</v>
      </c>
    </row>
    <row r="7" spans="2:5">
      <c r="B7" t="s">
        <v>289</v>
      </c>
      <c r="C7">
        <v>2</v>
      </c>
      <c r="D7">
        <v>4</v>
      </c>
      <c r="E7">
        <v>6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수량입력">
          <controlPr defaultSize="0" autoLine="0" r:id="rId4">
            <anchor moveWithCells="1">
              <from>
                <xdr:col>2</xdr:col>
                <xdr:colOff>771525</xdr:colOff>
                <xdr:row>0</xdr:row>
                <xdr:rowOff>57150</xdr:rowOff>
              </from>
              <to>
                <xdr:col>3</xdr:col>
                <xdr:colOff>857250</xdr:colOff>
                <xdr:row>1</xdr:row>
                <xdr:rowOff>142875</xdr:rowOff>
              </to>
            </anchor>
          </controlPr>
        </control>
      </mc:Choice>
      <mc:Fallback>
        <control shapeId="2049" r:id="rId3" name="cmd수량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최연우[ 학부휴학 / 기계공학부 ]</cp:lastModifiedBy>
  <cp:lastPrinted>2026-09-23T03:16:34Z</cp:lastPrinted>
  <dcterms:created xsi:type="dcterms:W3CDTF">2023-05-11T11:47:16Z</dcterms:created>
  <dcterms:modified xsi:type="dcterms:W3CDTF">2026-09-23T12:02:40Z</dcterms:modified>
</cp:coreProperties>
</file>