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01 엑셀\03 기본모의고사\"/>
    </mc:Choice>
  </mc:AlternateContent>
  <xr:revisionPtr revIDLastSave="0" documentId="13_ncr:1_{180DA23C-32C5-42D3-B190-EA53DFC77B33}" xr6:coauthVersionLast="47" xr6:coauthVersionMax="47" xr10:uidLastSave="{00000000-0000-0000-0000-000000000000}"/>
  <bookViews>
    <workbookView xWindow="-110" yWindow="-110" windowWidth="19420" windowHeight="10420" tabRatio="765" firstSheet="3" activeTab="4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definedNames>
    <definedName name="_xlnm._FilterDatabase" localSheetId="0" hidden="1">'기본작업-1'!$A$4:$J$12</definedName>
    <definedName name="_xlnm.Criteria" localSheetId="0">'기본작업-1'!$A$14:$A$15</definedName>
    <definedName name="_xlnm.Extract" localSheetId="0">'기본작업-1'!$A$17:$E$17</definedName>
    <definedName name="_xlnm.Print_Area" localSheetId="1">'기본작업-2'!$A$1:$H$19,'기본작업-2'!$A$21:$H$38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 a="1"/>
  <c r="C44" i="2" s="1"/>
  <c r="C45" i="2" a="1"/>
  <c r="C45" i="2" s="1"/>
  <c r="B45" i="2" a="1"/>
  <c r="B45" i="2" s="1"/>
  <c r="B44" i="2" a="1"/>
  <c r="B44" i="2" s="1"/>
  <c r="I28" i="2"/>
  <c r="I29" i="2"/>
  <c r="I27" i="2"/>
  <c r="H23" i="2"/>
  <c r="F23" i="2"/>
  <c r="F24" i="2"/>
  <c r="F25" i="2"/>
  <c r="F26" i="2"/>
  <c r="F27" i="2"/>
  <c r="F28" i="2"/>
  <c r="F29" i="2"/>
  <c r="F22" i="2"/>
  <c r="D3" i="2" a="1"/>
  <c r="D3" i="2" s="1"/>
  <c r="C3" i="2"/>
  <c r="C4" i="2"/>
  <c r="B4" i="2" a="1"/>
  <c r="B4" i="2" s="1"/>
  <c r="B3" i="2" a="1"/>
  <c r="B3" i="2"/>
  <c r="A15" i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E29" i="2"/>
  <c r="E28" i="2"/>
  <c r="E27" i="2"/>
  <c r="E26" i="2"/>
  <c r="E25" i="2"/>
  <c r="E24" i="2"/>
  <c r="E23" i="2"/>
  <c r="E22" i="2"/>
  <c r="I3" i="6"/>
  <c r="I4" i="6"/>
  <c r="I5" i="6"/>
  <c r="I6" i="6"/>
  <c r="I7" i="6"/>
  <c r="I8" i="6"/>
  <c r="I9" i="6"/>
  <c r="I10" i="6"/>
  <c r="I1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5EE6FD-3CF8-49FD-BFA1-0DAAA5D1837C}" sourceFile="C:\Users\user\Desktop\길벗컴활1급\01 엑셀\03 기본모의고사\매출.accdb" keepAlive="1" name="매출" type="5" refreshedVersion="8" background="1">
    <dbPr connection="Provider=Microsoft.ACE.OLEDB.12.0;User ID=Admin;Data Source=C:\Users\user\Desktop\길벗컴활1급\01 엑셀\03 기본모의고사\매출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매출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<sst xmlns="http://schemas.openxmlformats.org/spreadsheetml/2006/main" count="520" uniqueCount="304">
  <si>
    <t>[표1]</t>
  </si>
  <si>
    <t>성명</t>
  </si>
  <si>
    <t>부서</t>
  </si>
  <si>
    <t>직위</t>
  </si>
  <si>
    <t>기본급</t>
  </si>
  <si>
    <t>수당</t>
  </si>
  <si>
    <t>대리</t>
  </si>
  <si>
    <t>과장</t>
  </si>
  <si>
    <t>기획부</t>
  </si>
  <si>
    <t>부장</t>
  </si>
  <si>
    <t>[표2]</t>
  </si>
  <si>
    <t>영업부 승진심사</t>
  </si>
  <si>
    <t>이름</t>
  </si>
  <si>
    <t>영어</t>
  </si>
  <si>
    <t>상반기</t>
  </si>
  <si>
    <t>하반기</t>
  </si>
  <si>
    <t>업무능력</t>
  </si>
  <si>
    <t>어학</t>
  </si>
  <si>
    <t>실적</t>
  </si>
  <si>
    <t>능력</t>
  </si>
  <si>
    <t>가중평균</t>
  </si>
  <si>
    <t>평가</t>
  </si>
  <si>
    <t>박효순</t>
  </si>
  <si>
    <t>C</t>
  </si>
  <si>
    <t>윤성희</t>
  </si>
  <si>
    <t>A</t>
  </si>
  <si>
    <t>김옥선</t>
  </si>
  <si>
    <t>B</t>
  </si>
  <si>
    <t>박혜영</t>
  </si>
  <si>
    <t>박종기</t>
  </si>
  <si>
    <t>박소영</t>
  </si>
  <si>
    <t>D</t>
  </si>
  <si>
    <t>맹지오</t>
  </si>
  <si>
    <t>백윤주</t>
  </si>
  <si>
    <t>[표1] 서울 지역 현황</t>
  </si>
  <si>
    <t>접수일자</t>
  </si>
  <si>
    <t>거래처코드</t>
  </si>
  <si>
    <t>거래처</t>
  </si>
  <si>
    <t>행선지코드</t>
  </si>
  <si>
    <t>행선지</t>
  </si>
  <si>
    <t>차량종류</t>
  </si>
  <si>
    <t>요금</t>
  </si>
  <si>
    <t>출발일자</t>
  </si>
  <si>
    <t>BB-06</t>
  </si>
  <si>
    <t xml:space="preserve">Y.C 인터네셔날  </t>
  </si>
  <si>
    <t>KR-3</t>
  </si>
  <si>
    <t>강릉</t>
  </si>
  <si>
    <t>3톤</t>
  </si>
  <si>
    <t>BB-08</t>
  </si>
  <si>
    <t>계성제지</t>
  </si>
  <si>
    <t>CA-5</t>
  </si>
  <si>
    <t>천안</t>
  </si>
  <si>
    <t>5톤</t>
  </si>
  <si>
    <t>AA-01</t>
  </si>
  <si>
    <t xml:space="preserve">대명금속  </t>
  </si>
  <si>
    <t>PT-1</t>
  </si>
  <si>
    <t>평택</t>
  </si>
  <si>
    <t>1톤</t>
  </si>
  <si>
    <t>CC-13</t>
  </si>
  <si>
    <t>율촌화학</t>
  </si>
  <si>
    <t>US-5</t>
  </si>
  <si>
    <t>울산</t>
  </si>
  <si>
    <t>PT-3</t>
  </si>
  <si>
    <t>CC-19</t>
  </si>
  <si>
    <t>기아특수강</t>
  </si>
  <si>
    <t>DK-5</t>
  </si>
  <si>
    <t>대구</t>
  </si>
  <si>
    <t>BB-10</t>
  </si>
  <si>
    <t>삼성코닝</t>
  </si>
  <si>
    <t>WJ-5</t>
  </si>
  <si>
    <t>원주</t>
  </si>
  <si>
    <t>AA-07</t>
  </si>
  <si>
    <t xml:space="preserve">정금강업  </t>
  </si>
  <si>
    <t>CC-12</t>
  </si>
  <si>
    <t>LG화학</t>
  </si>
  <si>
    <t>DJ-1</t>
  </si>
  <si>
    <t>대전</t>
  </si>
  <si>
    <t>BS-3</t>
  </si>
  <si>
    <t>부산</t>
  </si>
  <si>
    <t>PT-5</t>
  </si>
  <si>
    <t>CC-11</t>
  </si>
  <si>
    <t>쌍용제지</t>
  </si>
  <si>
    <t>MS-1</t>
  </si>
  <si>
    <t>마산</t>
  </si>
  <si>
    <t>BS-1</t>
  </si>
  <si>
    <t>IC-1</t>
  </si>
  <si>
    <t>인천</t>
  </si>
  <si>
    <t>[표2] 경기 지역 현황</t>
  </si>
  <si>
    <t>AA-10</t>
  </si>
  <si>
    <t xml:space="preserve">진한통상  </t>
  </si>
  <si>
    <t>SW-3</t>
  </si>
  <si>
    <t>수원</t>
  </si>
  <si>
    <t>BB-02</t>
  </si>
  <si>
    <t xml:space="preserve">코암유통 </t>
  </si>
  <si>
    <t>IC-3</t>
  </si>
  <si>
    <t>WJ-1</t>
  </si>
  <si>
    <t>US-1</t>
  </si>
  <si>
    <t>BB-03</t>
  </si>
  <si>
    <t xml:space="preserve">텔슨정보통신 </t>
  </si>
  <si>
    <t>PH-3</t>
  </si>
  <si>
    <t>포항</t>
  </si>
  <si>
    <t>BB-04</t>
  </si>
  <si>
    <t>텔슨통신기술</t>
  </si>
  <si>
    <t>SW-1</t>
  </si>
  <si>
    <t>CC-18</t>
  </si>
  <si>
    <t>하이크리에이션</t>
  </si>
  <si>
    <t>BS-5</t>
  </si>
  <si>
    <t>CC-14</t>
  </si>
  <si>
    <t>한국제지</t>
  </si>
  <si>
    <t>DJ-3</t>
  </si>
  <si>
    <t>CC-16</t>
  </si>
  <si>
    <t>한국화이바</t>
  </si>
  <si>
    <t>JJ-1</t>
  </si>
  <si>
    <t>전주</t>
  </si>
  <si>
    <t>CC-15</t>
  </si>
  <si>
    <t>한솔제지</t>
  </si>
  <si>
    <t>BB-05</t>
  </si>
  <si>
    <t>한영산업</t>
  </si>
  <si>
    <t>KAJ-5</t>
  </si>
  <si>
    <t>광주</t>
  </si>
  <si>
    <t>CC-20</t>
  </si>
  <si>
    <t>현진산업</t>
  </si>
  <si>
    <t>AA-08</t>
  </si>
  <si>
    <t xml:space="preserve">효신 제조업 </t>
  </si>
  <si>
    <t>DK-3</t>
  </si>
  <si>
    <t>PH-1</t>
  </si>
  <si>
    <t>현황</t>
  </si>
  <si>
    <t>보유수량</t>
  </si>
  <si>
    <t>현재금액</t>
  </si>
  <si>
    <t>상승</t>
  </si>
  <si>
    <t>하락</t>
  </si>
  <si>
    <t>종목명</t>
  </si>
  <si>
    <t>매수가격</t>
  </si>
  <si>
    <t>매수금액</t>
  </si>
  <si>
    <t>매수수수료</t>
  </si>
  <si>
    <t>평가손익</t>
  </si>
  <si>
    <t>수익률</t>
  </si>
  <si>
    <t>대한제약</t>
  </si>
  <si>
    <t>상공증권</t>
  </si>
  <si>
    <t>DK주조</t>
  </si>
  <si>
    <t>KR타이어</t>
  </si>
  <si>
    <t>전국전자</t>
  </si>
  <si>
    <t>상공텔레콤</t>
  </si>
  <si>
    <t>가남경제</t>
  </si>
  <si>
    <t>JG건설</t>
  </si>
  <si>
    <t>우주넷</t>
  </si>
  <si>
    <t>블랙쇼핑</t>
  </si>
  <si>
    <t>[표3]</t>
  </si>
  <si>
    <t>공백 : 0</t>
  </si>
  <si>
    <t>지점명</t>
  </si>
  <si>
    <t>입고량</t>
  </si>
  <si>
    <t>판매량</t>
  </si>
  <si>
    <t>재고량</t>
  </si>
  <si>
    <t>순위</t>
  </si>
  <si>
    <t>판매량 평균</t>
  </si>
  <si>
    <t>판매량이 1위</t>
  </si>
  <si>
    <t>서울</t>
  </si>
  <si>
    <t>안산</t>
  </si>
  <si>
    <t>[표4]</t>
  </si>
  <si>
    <t>사원코드</t>
  </si>
  <si>
    <t>가입자</t>
  </si>
  <si>
    <t>거주지</t>
  </si>
  <si>
    <t>성별</t>
  </si>
  <si>
    <t>상여금</t>
  </si>
  <si>
    <t>급여계</t>
  </si>
  <si>
    <t>SB01</t>
  </si>
  <si>
    <t>백주영</t>
  </si>
  <si>
    <t>남자</t>
  </si>
  <si>
    <t>UE01</t>
  </si>
  <si>
    <t>피호성</t>
  </si>
  <si>
    <t>CJ02</t>
  </si>
  <si>
    <t>마주안</t>
  </si>
  <si>
    <t>여자</t>
  </si>
  <si>
    <t>UC02</t>
  </si>
  <si>
    <t>유구현</t>
  </si>
  <si>
    <t>UL03</t>
  </si>
  <si>
    <t>김용수</t>
  </si>
  <si>
    <t>CK01</t>
  </si>
  <si>
    <t>조성진</t>
  </si>
  <si>
    <t>CB02</t>
  </si>
  <si>
    <t>이대호</t>
  </si>
  <si>
    <t>[표5]</t>
  </si>
  <si>
    <t>사원번호</t>
  </si>
  <si>
    <t>직책</t>
  </si>
  <si>
    <t>호봉</t>
  </si>
  <si>
    <t>학력</t>
  </si>
  <si>
    <t>자격증</t>
  </si>
  <si>
    <t>김구완</t>
  </si>
  <si>
    <t>총무과</t>
  </si>
  <si>
    <t>4급8호</t>
  </si>
  <si>
    <t>대졸</t>
  </si>
  <si>
    <t>노지심</t>
  </si>
  <si>
    <t>사원</t>
  </si>
  <si>
    <t>영업1부</t>
  </si>
  <si>
    <t>6급8호</t>
  </si>
  <si>
    <t>1종보통</t>
  </si>
  <si>
    <t>서정화</t>
  </si>
  <si>
    <t>6급16호</t>
  </si>
  <si>
    <t>고졸</t>
  </si>
  <si>
    <t>송혜영</t>
  </si>
  <si>
    <t>5급4호</t>
  </si>
  <si>
    <t>윤영근</t>
  </si>
  <si>
    <t>상무</t>
  </si>
  <si>
    <t>기획실</t>
  </si>
  <si>
    <t>1급8호</t>
  </si>
  <si>
    <t>윤인수</t>
  </si>
  <si>
    <t>이수안</t>
  </si>
  <si>
    <t>총무과장</t>
  </si>
  <si>
    <t>3급4호</t>
  </si>
  <si>
    <t>이유림</t>
  </si>
  <si>
    <t>비서</t>
  </si>
  <si>
    <t>전문대졸</t>
  </si>
  <si>
    <t>이인상</t>
  </si>
  <si>
    <t>영업부장</t>
  </si>
  <si>
    <t>영업부</t>
  </si>
  <si>
    <t>2급8호</t>
  </si>
  <si>
    <t>전주욱</t>
  </si>
  <si>
    <t>제갈량</t>
  </si>
  <si>
    <t>4급4호</t>
  </si>
  <si>
    <t>조항승</t>
  </si>
  <si>
    <t>최예인</t>
  </si>
  <si>
    <t>사장</t>
  </si>
  <si>
    <t>1급32호</t>
  </si>
  <si>
    <t>대학원졸</t>
  </si>
  <si>
    <t>[표1]</t>
    <phoneticPr fontId="1" type="noConversion"/>
  </si>
  <si>
    <t>경력(월)</t>
    <phoneticPr fontId="6" type="noConversion"/>
  </si>
  <si>
    <t>워드</t>
    <phoneticPr fontId="1" type="noConversion"/>
  </si>
  <si>
    <t>총무과</t>
    <phoneticPr fontId="6" type="noConversion"/>
  </si>
  <si>
    <t>컴활2급</t>
    <phoneticPr fontId="6" type="noConversion"/>
  </si>
  <si>
    <t>컴활1급</t>
    <phoneticPr fontId="6" type="noConversion"/>
  </si>
  <si>
    <t>컴활1급</t>
    <phoneticPr fontId="1" type="noConversion"/>
  </si>
  <si>
    <t>기획실</t>
    <phoneticPr fontId="1" type="noConversion"/>
  </si>
  <si>
    <t>매출 현황</t>
  </si>
  <si>
    <t>제품코드</t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</si>
  <si>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</si>
  <si>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</si>
  <si>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</si>
  <si>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</si>
  <si>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</si>
  <si>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</si>
  <si>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</si>
  <si>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디스켓</t>
  </si>
  <si>
    <t>토너</t>
  </si>
  <si>
    <t>스캐너</t>
  </si>
  <si>
    <t>마우스</t>
  </si>
  <si>
    <t>키보드</t>
  </si>
  <si>
    <t>헤드셋</t>
  </si>
  <si>
    <t>부서별 급여 지급 내역서</t>
  </si>
  <si>
    <t>부서명</t>
  </si>
  <si>
    <t>근무년수</t>
  </si>
  <si>
    <t>지급액</t>
  </si>
  <si>
    <t>G1</t>
  </si>
  <si>
    <t>홍기남</t>
  </si>
  <si>
    <t>C2</t>
  </si>
  <si>
    <t>이기자</t>
  </si>
  <si>
    <t>총무부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</si>
  <si>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</si>
  <si>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</si>
  <si>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</si>
  <si>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</si>
  <si>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</si>
  <si>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</si>
  <si>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</si>
  <si>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</si>
  <si>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</si>
  <si>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</si>
  <si>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</si>
  <si>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</si>
  <si>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</si>
  <si>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</si>
  <si>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부서별 매출액</t>
  </si>
  <si>
    <t>소형차 수량</t>
  </si>
  <si>
    <t>중형차 수량</t>
  </si>
  <si>
    <t>총 판매 수량</t>
  </si>
  <si>
    <t>영업2팀</t>
  </si>
  <si>
    <t>영업3팀</t>
  </si>
  <si>
    <t>조건</t>
    <phoneticPr fontId="1" type="noConversion"/>
  </si>
  <si>
    <t>이름</t>
    <phoneticPr fontId="1" type="noConversion"/>
  </si>
  <si>
    <t>영어</t>
    <phoneticPr fontId="1" type="noConversion"/>
  </si>
  <si>
    <t>상반기</t>
    <phoneticPr fontId="1" type="noConversion"/>
  </si>
  <si>
    <t>하반기</t>
    <phoneticPr fontId="1" type="noConversion"/>
  </si>
  <si>
    <t>평가</t>
    <phoneticPr fontId="1" type="noConversion"/>
  </si>
  <si>
    <t>순위</t>
    <phoneticPr fontId="1" type="noConversion"/>
  </si>
  <si>
    <t>RG홈쇼핑</t>
  </si>
  <si>
    <t>가나통상</t>
  </si>
  <si>
    <t>겔럭시게이트</t>
  </si>
  <si>
    <t>여수홈쇼핑</t>
  </si>
  <si>
    <t>영상코퍼레이션</t>
  </si>
  <si>
    <t>온누리홈쇼핑</t>
  </si>
  <si>
    <t>즐겨찾기</t>
  </si>
  <si>
    <t>코오롱홈쇼핑</t>
  </si>
  <si>
    <t>통판뉴스</t>
  </si>
  <si>
    <t>한국위성방송</t>
  </si>
  <si>
    <t>한솔CSN</t>
  </si>
  <si>
    <t>한솔기획</t>
  </si>
  <si>
    <t>거래처명</t>
  </si>
  <si>
    <t>값</t>
  </si>
  <si>
    <t>거래처명2</t>
  </si>
  <si>
    <t>온라인</t>
  </si>
  <si>
    <t>오프라인</t>
  </si>
  <si>
    <t>평균 : 수량</t>
  </si>
  <si>
    <t>전체 평균 : 수량</t>
  </si>
  <si>
    <t>평균 : 공급가액</t>
  </si>
  <si>
    <t>전체 평균 : 공급가액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</si>
</sst>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"/>
    <numFmt numFmtId="177" formatCode="mm&quot;월&quot;\ d&quot;일&quot;;@"/>
    <numFmt numFmtId="178" formatCode="#,##0_);[Red]\(#,##0\)"/>
    <numFmt numFmtId="179" formatCode="#,##0,&quot;천원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41" fontId="0" fillId="0" borderId="1" xfId="0" applyNumberFormat="1" applyBorder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2" applyFont="1">
      <alignment vertical="center"/>
    </xf>
    <xf numFmtId="41" fontId="0" fillId="0" borderId="1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43" fontId="0" fillId="0" borderId="0" xfId="0" applyNumberFormat="1">
      <alignment vertical="center"/>
    </xf>
    <xf numFmtId="44" fontId="0" fillId="0" borderId="0" xfId="0" applyNumberFormat="1">
      <alignment vertical="center"/>
    </xf>
    <xf numFmtId="179" fontId="0" fillId="0" borderId="1" xfId="1" applyNumberFormat="1" applyFont="1" applyBorder="1">
      <alignment vertical="center"/>
    </xf>
  </cellXfs>
  <cellStyles count="3">
    <cellStyle name="쉼표 [0]" xfId="1" builtinId="6"/>
    <cellStyle name="표준" xfId="0" builtinId="0"/>
    <cellStyle name="표준 2" xfId="2" xr:uid="{1DB7D396-1EB4-436C-A65F-4D490B471D59}"/>
  </cellStyles>
  <dxfs count="2">
    <dxf>
      <font>
        <b/>
        <i/>
        <color rgb="FF0070C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'기타작업-1'!$F$2</c:f>
              <c:strCache>
                <c:ptCount val="1"/>
                <c:pt idx="0">
                  <c:v>추정이익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디스켓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'기타작업-1'!$F$3:$F$10</c:f>
              <c:numCache>
                <c:formatCode>General</c:formatCode>
                <c:ptCount val="8"/>
                <c:pt idx="0">
                  <c:v>20800</c:v>
                </c:pt>
                <c:pt idx="1">
                  <c:v>429251</c:v>
                </c:pt>
                <c:pt idx="2">
                  <c:v>141257</c:v>
                </c:pt>
                <c:pt idx="3">
                  <c:v>247983</c:v>
                </c:pt>
                <c:pt idx="4">
                  <c:v>124266</c:v>
                </c:pt>
                <c:pt idx="5">
                  <c:v>151636</c:v>
                </c:pt>
                <c:pt idx="6">
                  <c:v>50000</c:v>
                </c:pt>
                <c:pt idx="7">
                  <c:v>163750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5-448F-98CB-6EBE547D0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501215"/>
        <c:axId val="1702500735"/>
      </c:barChart>
      <c:lineChart>
        <c:grouping val="standard"/>
        <c:varyColors val="0"/>
        <c:ser>
          <c:idx val="1"/>
          <c:order val="1"/>
          <c:tx>
            <c:v>단가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'기타작업-1'!$E$3:$E$10</c:f>
              <c:numCache>
                <c:formatCode>General</c:formatCode>
                <c:ptCount val="8"/>
                <c:pt idx="0">
                  <c:v>16000</c:v>
                </c:pt>
                <c:pt idx="1">
                  <c:v>55032</c:v>
                </c:pt>
                <c:pt idx="2">
                  <c:v>44142</c:v>
                </c:pt>
                <c:pt idx="3">
                  <c:v>12337</c:v>
                </c:pt>
                <c:pt idx="4">
                  <c:v>10355</c:v>
                </c:pt>
                <c:pt idx="5">
                  <c:v>16131</c:v>
                </c:pt>
                <c:pt idx="6">
                  <c:v>12500</c:v>
                </c:pt>
                <c:pt idx="7">
                  <c:v>12500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97-4DFB-AD0E-32F743D8B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4896728"/>
        <c:axId val="724898528"/>
      </c:lineChart>
      <c:catAx>
        <c:axId val="17025012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0735"/>
        <c:crosses val="autoZero"/>
        <c:auto val="1"/>
        <c:lblAlgn val="ctr"/>
        <c:lblOffset val="100"/>
        <c:noMultiLvlLbl val="0"/>
      </c:catAx>
      <c:valAx>
        <c:axId val="1702500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,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1215"/>
        <c:crosses val="autoZero"/>
        <c:crossBetween val="between"/>
      </c:valAx>
      <c:valAx>
        <c:axId val="724898528"/>
        <c:scaling>
          <c:orientation val="minMax"/>
        </c:scaling>
        <c:delete val="0"/>
        <c:axPos val="r"/>
        <c:numFmt formatCode="0,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4896728"/>
        <c:crosses val="max"/>
        <c:crossBetween val="between"/>
      </c:valAx>
      <c:catAx>
        <c:axId val="724896728"/>
        <c:scaling>
          <c:orientation val="minMax"/>
        </c:scaling>
        <c:delete val="1"/>
        <c:axPos val="b"/>
        <c:majorTickMark val="out"/>
        <c:minorTickMark val="none"/>
        <c:tickLblPos val="nextTo"/>
        <c:crossAx val="7248985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</xdr:row>
      <xdr:rowOff>209550</xdr:rowOff>
    </xdr:from>
    <xdr:to>
      <xdr:col>6</xdr:col>
      <xdr:colOff>0</xdr:colOff>
      <xdr:row>4</xdr:row>
      <xdr:rowOff>0</xdr:rowOff>
    </xdr:to>
    <xdr:sp macro="" textlink="">
      <xdr:nvSpPr>
        <xdr:cNvPr id="3" name="말풍선: 타원형 2">
          <a:extLst>
            <a:ext uri="{FF2B5EF4-FFF2-40B4-BE49-F238E27FC236}">
              <a16:creationId xmlns:a16="http://schemas.microsoft.com/office/drawing/2014/main" id="{024E2212-BBF0-8968-14F6-6AB1BD810BF2}"/>
            </a:ext>
          </a:extLst>
        </xdr:cNvPr>
        <xdr:cNvSpPr/>
      </xdr:nvSpPr>
      <xdr:spPr>
        <a:xfrm>
          <a:off x="3302000" y="641350"/>
          <a:ext cx="660400" cy="222250"/>
        </a:xfrm>
        <a:prstGeom prst="wedgeEllipseCallou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101600</xdr:colOff>
      <xdr:row>3</xdr:row>
      <xdr:rowOff>183352</xdr:rowOff>
    </xdr:from>
    <xdr:to>
      <xdr:col>5</xdr:col>
      <xdr:colOff>96713</xdr:colOff>
      <xdr:row>14</xdr:row>
      <xdr:rowOff>12700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28660662-D8B6-5EB1-34CD-9B691AEA658D}"/>
            </a:ext>
          </a:extLst>
        </xdr:cNvPr>
        <xdr:cNvCxnSpPr>
          <a:stCxn id="3" idx="3"/>
        </xdr:cNvCxnSpPr>
      </xdr:nvCxnSpPr>
      <xdr:spPr>
        <a:xfrm flipH="1">
          <a:off x="1422400" y="831052"/>
          <a:ext cx="1976313" cy="2204248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8</xdr:col>
      <xdr:colOff>0</xdr:colOff>
      <xdr:row>14</xdr:row>
      <xdr:rowOff>0</xdr:rowOff>
    </xdr:to>
    <xdr:sp macro="[0]!단위" textlink="">
      <xdr:nvSpPr>
        <xdr:cNvPr id="3" name="사각형: 빗면 2">
          <a:extLst>
            <a:ext uri="{FF2B5EF4-FFF2-40B4-BE49-F238E27FC236}">
              <a16:creationId xmlns:a16="http://schemas.microsoft.com/office/drawing/2014/main" id="{2839E14A-292A-11DF-4850-58B28926E257}"/>
            </a:ext>
          </a:extLst>
        </xdr:cNvPr>
        <xdr:cNvSpPr/>
      </xdr:nvSpPr>
      <xdr:spPr>
        <a:xfrm>
          <a:off x="4800600" y="2641600"/>
          <a:ext cx="8445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단위지정</a:t>
          </a:r>
        </a:p>
      </xdr:txBody>
    </xdr:sp>
    <xdr:clientData/>
  </xdr:twoCellAnchor>
  <xdr:twoCellAnchor>
    <xdr:from>
      <xdr:col>8</xdr:col>
      <xdr:colOff>0</xdr:colOff>
      <xdr:row>12</xdr:row>
      <xdr:rowOff>0</xdr:rowOff>
    </xdr:from>
    <xdr:to>
      <xdr:col>9</xdr:col>
      <xdr:colOff>0</xdr:colOff>
      <xdr:row>14</xdr:row>
      <xdr:rowOff>0</xdr:rowOff>
    </xdr:to>
    <xdr:sp macro="[0]!그래프" textlink="">
      <xdr:nvSpPr>
        <xdr:cNvPr id="4" name="사각형: 빗면 3">
          <a:extLst>
            <a:ext uri="{FF2B5EF4-FFF2-40B4-BE49-F238E27FC236}">
              <a16:creationId xmlns:a16="http://schemas.microsoft.com/office/drawing/2014/main" id="{B7CC0DF0-0872-23F2-EBAD-20D9CCB2B27D}"/>
            </a:ext>
          </a:extLst>
        </xdr:cNvPr>
        <xdr:cNvSpPr/>
      </xdr:nvSpPr>
      <xdr:spPr>
        <a:xfrm>
          <a:off x="5645150" y="2641600"/>
          <a:ext cx="9969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그래프보기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0</xdr:row>
          <xdr:rowOff>57150</xdr:rowOff>
        </xdr:from>
        <xdr:to>
          <xdr:col>3</xdr:col>
          <xdr:colOff>857250</xdr:colOff>
          <xdr:row>1</xdr:row>
          <xdr:rowOff>146050</xdr:rowOff>
        </xdr:to>
        <xdr:sp macro="" textlink="">
          <xdr:nvSpPr>
            <xdr:cNvPr id="2049" name="cmd수량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5.13349965278" backgroundQuery="1" createdVersion="8" refreshedVersion="8" minRefreshableVersion="3" recordCount="59" xr:uid="{151F6B74-690C-45B4-A555-2296DEB94763}">
  <cacheSource type="external" connectionId="1"/>
  <cacheFields count="14">
    <cacheField name="매출번호" numFmtId="0">
      <sharedItems containsSemiMixedTypes="0" containsString="0" containsNumber="1" containsInteger="1" minValue="1" maxValue="30" count="29">
        <n v="1"/>
        <n v="2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</cacheField>
    <cacheField name="순번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매출일" numFmtId="0">
      <sharedItems containsSemiMixedTypes="0" containsNonDate="0" containsDate="1" containsString="0" minDate="2022-01-05T00:00:00" maxDate="2024-01-01T00:00:00"/>
    </cacheField>
    <cacheField name="거래처코드" numFmtId="0">
      <sharedItems containsSemiMixedTypes="0" containsString="0" containsNumber="1" containsInteger="1" minValue="2" maxValue="132" count="12">
        <n v="4"/>
        <n v="119"/>
        <n v="104"/>
        <n v="118"/>
        <n v="132"/>
        <n v="2"/>
        <n v="92"/>
        <n v="82"/>
        <n v="113"/>
        <n v="99"/>
        <n v="77"/>
        <n v="81"/>
      </sharedItems>
    </cacheField>
    <cacheField name="거래처명" numFmtId="0">
      <sharedItems count="12">
        <s v="겔럭시게이트"/>
        <s v="한솔CSN"/>
        <s v="통판뉴스"/>
        <s v="한솔기획"/>
        <s v="RG홈쇼핑"/>
        <s v="가나통상"/>
        <s v="즐겨찾기"/>
        <s v="온누리홈쇼핑"/>
        <s v="한국위성방송"/>
        <s v="코오롱홈쇼핑"/>
        <s v="여수홈쇼핑"/>
        <s v="영상코퍼레이션"/>
      </sharedItems>
      <fieldGroup par="13"/>
    </cacheField>
    <cacheField name="구분" numFmtId="0">
      <sharedItems count="5">
        <s v="통판"/>
        <s v="기타"/>
        <s v="특(벤)"/>
        <s v="기업"/>
        <s v="통/특(벤)"/>
      </sharedItems>
    </cacheField>
    <cacheField name="제품코드" numFmtId="0">
      <sharedItems containsSemiMixedTypes="0" containsString="0" containsNumber="1" containsInteger="1" minValue="1" maxValue="8" count="8">
        <n v="2"/>
        <n v="1"/>
        <n v="7"/>
        <n v="3"/>
        <n v="8"/>
        <n v="6"/>
        <n v="5"/>
        <n v="4"/>
      </sharedItems>
    </cacheField>
    <cacheField name="제품명" numFmtId="0">
      <sharedItems count="8">
        <s v="모니터"/>
        <s v="스피커"/>
        <s v="키보드"/>
        <s v="프린터"/>
        <s v="헤드셋"/>
        <s v="마우스"/>
        <s v="스캐너"/>
        <s v="토너"/>
      </sharedItems>
    </cacheField>
    <cacheField name="수량" numFmtId="0">
      <sharedItems containsSemiMixedTypes="0" containsString="0" containsNumber="1" containsInteger="1" minValue="-6" maxValue="648" count="25">
        <n v="500"/>
        <n v="100"/>
        <n v="290"/>
        <n v="10"/>
        <n v="648"/>
        <n v="50"/>
        <n v="300"/>
        <n v="0"/>
        <n v="200"/>
        <n v="-3"/>
        <n v="135"/>
        <n v="20"/>
        <n v="250"/>
        <n v="-1"/>
        <n v="7"/>
        <n v="1"/>
        <n v="335"/>
        <n v="237"/>
        <n v="5"/>
        <n v="-6"/>
        <n v="6"/>
        <n v="-2"/>
        <n v="150"/>
        <n v="12"/>
        <n v="30"/>
      </sharedItems>
    </cacheField>
    <cacheField name="단가" numFmtId="0">
      <sharedItems containsSemiMixedTypes="0" containsString="0" containsNumber="1" containsInteger="1" minValue="8000" maxValue="88000" count="12">
        <n v="17600"/>
        <n v="8800"/>
        <n v="12500"/>
        <n v="16000"/>
        <n v="14000"/>
        <n v="88000"/>
        <n v="24000"/>
        <n v="12300"/>
        <n v="12000"/>
        <n v="15800"/>
        <n v="16500"/>
        <n v="8000"/>
      </sharedItems>
    </cacheField>
    <cacheField name="공급가액" numFmtId="0">
      <sharedItems containsSemiMixedTypes="0" containsString="0" containsNumber="1" containsInteger="1" minValue="-68182" maxValue="8000000"/>
    </cacheField>
    <cacheField name="세액" numFmtId="0">
      <sharedItems containsSemiMixedTypes="0" containsString="0" containsNumber="1" containsInteger="1" minValue="-87273" maxValue="800000"/>
    </cacheField>
    <cacheField name="합계" numFmtId="0">
      <sharedItems containsSemiMixedTypes="0" containsString="0" containsNumber="1" containsInteger="1" minValue="-75000" maxValue="8800000"/>
    </cacheField>
    <cacheField name="거래처명2" numFmtId="0" databaseField="0">
      <fieldGroup base="4">
        <discretePr count="12">
          <x v="1"/>
          <x v="1"/>
          <x v="0"/>
          <x v="1"/>
          <x v="0"/>
          <x v="1"/>
          <x v="1"/>
          <x v="1"/>
          <x v="0"/>
          <x v="0"/>
          <x v="0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x v="0"/>
    <d v="2023-12-31T00:00:00"/>
    <x v="0"/>
    <x v="0"/>
    <x v="0"/>
    <x v="0"/>
    <x v="0"/>
    <x v="0"/>
    <x v="0"/>
    <n v="8000000"/>
    <n v="800000"/>
    <n v="8800000"/>
  </r>
  <r>
    <x v="0"/>
    <x v="1"/>
    <d v="2022-01-05T00:00:00"/>
    <x v="1"/>
    <x v="1"/>
    <x v="0"/>
    <x v="1"/>
    <x v="1"/>
    <x v="0"/>
    <x v="1"/>
    <n v="4000000"/>
    <n v="400000"/>
    <n v="4400000"/>
  </r>
  <r>
    <x v="1"/>
    <x v="0"/>
    <d v="2022-01-05T00:00:00"/>
    <x v="1"/>
    <x v="1"/>
    <x v="0"/>
    <x v="2"/>
    <x v="2"/>
    <x v="0"/>
    <x v="2"/>
    <n v="5681818"/>
    <n v="568182"/>
    <n v="6250000"/>
  </r>
  <r>
    <x v="1"/>
    <x v="1"/>
    <d v="2022-01-07T00:00:00"/>
    <x v="1"/>
    <x v="1"/>
    <x v="0"/>
    <x v="3"/>
    <x v="3"/>
    <x v="1"/>
    <x v="0"/>
    <n v="1600000"/>
    <n v="160000"/>
    <n v="1760000"/>
  </r>
  <r>
    <x v="1"/>
    <x v="2"/>
    <d v="2022-01-07T00:00:00"/>
    <x v="1"/>
    <x v="1"/>
    <x v="0"/>
    <x v="1"/>
    <x v="1"/>
    <x v="2"/>
    <x v="1"/>
    <n v="2320000"/>
    <n v="232000"/>
    <n v="2552000"/>
  </r>
  <r>
    <x v="2"/>
    <x v="0"/>
    <d v="2022-11-12T00:00:00"/>
    <x v="2"/>
    <x v="2"/>
    <x v="0"/>
    <x v="0"/>
    <x v="0"/>
    <x v="3"/>
    <x v="3"/>
    <n v="145455"/>
    <n v="14545"/>
    <n v="160000"/>
  </r>
  <r>
    <x v="3"/>
    <x v="0"/>
    <d v="2023-01-06T00:00:00"/>
    <x v="3"/>
    <x v="3"/>
    <x v="0"/>
    <x v="4"/>
    <x v="4"/>
    <x v="1"/>
    <x v="2"/>
    <n v="1136364"/>
    <n v="113636"/>
    <n v="1250000"/>
  </r>
  <r>
    <x v="3"/>
    <x v="1"/>
    <d v="2023-01-11T00:00:00"/>
    <x v="4"/>
    <x v="4"/>
    <x v="1"/>
    <x v="5"/>
    <x v="5"/>
    <x v="4"/>
    <x v="1"/>
    <n v="5184000"/>
    <n v="518400"/>
    <n v="5702400"/>
  </r>
  <r>
    <x v="4"/>
    <x v="0"/>
    <d v="2023-01-11T00:00:00"/>
    <x v="1"/>
    <x v="1"/>
    <x v="0"/>
    <x v="6"/>
    <x v="6"/>
    <x v="5"/>
    <x v="2"/>
    <n v="568182"/>
    <n v="56818"/>
    <n v="625000"/>
  </r>
  <r>
    <x v="4"/>
    <x v="1"/>
    <d v="2023-01-12T00:00:00"/>
    <x v="4"/>
    <x v="4"/>
    <x v="1"/>
    <x v="3"/>
    <x v="3"/>
    <x v="5"/>
    <x v="4"/>
    <n v="636364"/>
    <n v="63636"/>
    <n v="700000"/>
  </r>
  <r>
    <x v="4"/>
    <x v="2"/>
    <d v="2023-01-12T00:00:00"/>
    <x v="5"/>
    <x v="5"/>
    <x v="1"/>
    <x v="6"/>
    <x v="6"/>
    <x v="6"/>
    <x v="2"/>
    <n v="3409091"/>
    <n v="340909"/>
    <n v="3750000"/>
  </r>
  <r>
    <x v="5"/>
    <x v="0"/>
    <d v="2023-01-12T00:00:00"/>
    <x v="6"/>
    <x v="6"/>
    <x v="1"/>
    <x v="2"/>
    <x v="2"/>
    <x v="5"/>
    <x v="2"/>
    <n v="568182"/>
    <n v="56818"/>
    <n v="625000"/>
  </r>
  <r>
    <x v="6"/>
    <x v="0"/>
    <d v="2023-01-13T00:00:00"/>
    <x v="7"/>
    <x v="7"/>
    <x v="1"/>
    <x v="7"/>
    <x v="7"/>
    <x v="5"/>
    <x v="5"/>
    <n v="559091"/>
    <n v="55909"/>
    <n v="4400000"/>
  </r>
  <r>
    <x v="6"/>
    <x v="1"/>
    <d v="2023-01-14T00:00:00"/>
    <x v="8"/>
    <x v="8"/>
    <x v="0"/>
    <x v="6"/>
    <x v="6"/>
    <x v="7"/>
    <x v="6"/>
    <n v="327273"/>
    <n v="-87273"/>
    <n v="0"/>
  </r>
  <r>
    <x v="7"/>
    <x v="0"/>
    <d v="2023-01-19T00:00:00"/>
    <x v="5"/>
    <x v="5"/>
    <x v="1"/>
    <x v="0"/>
    <x v="0"/>
    <x v="1"/>
    <x v="2"/>
    <n v="1136364"/>
    <n v="113636"/>
    <n v="1250000"/>
  </r>
  <r>
    <x v="7"/>
    <x v="1"/>
    <d v="2023-01-19T00:00:00"/>
    <x v="4"/>
    <x v="4"/>
    <x v="1"/>
    <x v="2"/>
    <x v="2"/>
    <x v="8"/>
    <x v="2"/>
    <n v="2272727"/>
    <n v="227273"/>
    <n v="2500000"/>
  </r>
  <r>
    <x v="7"/>
    <x v="2"/>
    <d v="2023-01-19T00:00:00"/>
    <x v="1"/>
    <x v="1"/>
    <x v="0"/>
    <x v="6"/>
    <x v="6"/>
    <x v="6"/>
    <x v="1"/>
    <n v="2400000"/>
    <n v="240000"/>
    <n v="2640000"/>
  </r>
  <r>
    <x v="7"/>
    <x v="3"/>
    <d v="2023-01-19T00:00:00"/>
    <x v="1"/>
    <x v="1"/>
    <x v="0"/>
    <x v="5"/>
    <x v="5"/>
    <x v="8"/>
    <x v="0"/>
    <n v="3200000"/>
    <n v="320000"/>
    <n v="3520000"/>
  </r>
  <r>
    <x v="8"/>
    <x v="0"/>
    <d v="2023-01-21T00:00:00"/>
    <x v="6"/>
    <x v="6"/>
    <x v="1"/>
    <x v="0"/>
    <x v="0"/>
    <x v="8"/>
    <x v="2"/>
    <n v="2272727"/>
    <n v="227273"/>
    <n v="2500000"/>
  </r>
  <r>
    <x v="8"/>
    <x v="1"/>
    <d v="2023-01-21T00:00:00"/>
    <x v="4"/>
    <x v="4"/>
    <x v="1"/>
    <x v="4"/>
    <x v="4"/>
    <x v="5"/>
    <x v="2"/>
    <n v="568182"/>
    <n v="56818"/>
    <n v="625000"/>
  </r>
  <r>
    <x v="8"/>
    <x v="2"/>
    <d v="2023-01-21T00:00:00"/>
    <x v="6"/>
    <x v="6"/>
    <x v="1"/>
    <x v="6"/>
    <x v="6"/>
    <x v="9"/>
    <x v="2"/>
    <n v="-34091"/>
    <n v="-3409"/>
    <n v="-37500"/>
  </r>
  <r>
    <x v="9"/>
    <x v="0"/>
    <d v="2023-01-24T00:00:00"/>
    <x v="7"/>
    <x v="7"/>
    <x v="1"/>
    <x v="0"/>
    <x v="0"/>
    <x v="10"/>
    <x v="2"/>
    <n v="1534091"/>
    <n v="153409"/>
    <n v="1687500"/>
  </r>
  <r>
    <x v="9"/>
    <x v="1"/>
    <d v="2023-01-24T00:00:00"/>
    <x v="4"/>
    <x v="4"/>
    <x v="1"/>
    <x v="3"/>
    <x v="3"/>
    <x v="5"/>
    <x v="4"/>
    <n v="636364"/>
    <n v="63636"/>
    <n v="700000"/>
  </r>
  <r>
    <x v="9"/>
    <x v="2"/>
    <d v="2023-01-24T00:00:00"/>
    <x v="8"/>
    <x v="8"/>
    <x v="0"/>
    <x v="2"/>
    <x v="2"/>
    <x v="8"/>
    <x v="7"/>
    <n v="2236364"/>
    <n v="223636"/>
    <n v="2460000"/>
  </r>
  <r>
    <x v="9"/>
    <x v="3"/>
    <d v="2023-01-24T00:00:00"/>
    <x v="4"/>
    <x v="4"/>
    <x v="0"/>
    <x v="6"/>
    <x v="6"/>
    <x v="11"/>
    <x v="3"/>
    <n v="290909"/>
    <n v="29091"/>
    <n v="320000"/>
  </r>
  <r>
    <x v="10"/>
    <x v="0"/>
    <d v="2023-01-25T00:00:00"/>
    <x v="5"/>
    <x v="5"/>
    <x v="1"/>
    <x v="1"/>
    <x v="1"/>
    <x v="12"/>
    <x v="2"/>
    <n v="2840909"/>
    <n v="284091"/>
    <n v="3125000"/>
  </r>
  <r>
    <x v="10"/>
    <x v="1"/>
    <d v="2023-01-25T00:00:00"/>
    <x v="4"/>
    <x v="4"/>
    <x v="1"/>
    <x v="0"/>
    <x v="0"/>
    <x v="5"/>
    <x v="2"/>
    <n v="568182"/>
    <n v="56818"/>
    <n v="625000"/>
  </r>
  <r>
    <x v="10"/>
    <x v="2"/>
    <d v="2023-01-25T00:00:00"/>
    <x v="5"/>
    <x v="5"/>
    <x v="1"/>
    <x v="7"/>
    <x v="7"/>
    <x v="13"/>
    <x v="2"/>
    <n v="-11364"/>
    <n v="-1136"/>
    <n v="-12500"/>
  </r>
  <r>
    <x v="11"/>
    <x v="0"/>
    <d v="2023-01-28T00:00:00"/>
    <x v="6"/>
    <x v="6"/>
    <x v="1"/>
    <x v="4"/>
    <x v="4"/>
    <x v="1"/>
    <x v="2"/>
    <n v="1136364"/>
    <n v="113636"/>
    <n v="1250000"/>
  </r>
  <r>
    <x v="12"/>
    <x v="1"/>
    <d v="2023-01-29T00:00:00"/>
    <x v="4"/>
    <x v="4"/>
    <x v="1"/>
    <x v="3"/>
    <x v="3"/>
    <x v="5"/>
    <x v="2"/>
    <n v="568182"/>
    <n v="56818"/>
    <n v="625000"/>
  </r>
  <r>
    <x v="13"/>
    <x v="0"/>
    <d v="2023-01-30T00:00:00"/>
    <x v="6"/>
    <x v="6"/>
    <x v="2"/>
    <x v="7"/>
    <x v="7"/>
    <x v="14"/>
    <x v="8"/>
    <n v="76364"/>
    <n v="7636"/>
    <n v="84000"/>
  </r>
  <r>
    <x v="13"/>
    <x v="1"/>
    <d v="2023-01-30T00:00:00"/>
    <x v="6"/>
    <x v="6"/>
    <x v="2"/>
    <x v="6"/>
    <x v="6"/>
    <x v="15"/>
    <x v="6"/>
    <n v="21818"/>
    <n v="2182"/>
    <n v="24000"/>
  </r>
  <r>
    <x v="14"/>
    <x v="0"/>
    <d v="2023-01-31T00:00:00"/>
    <x v="6"/>
    <x v="6"/>
    <x v="1"/>
    <x v="4"/>
    <x v="4"/>
    <x v="16"/>
    <x v="2"/>
    <n v="3806818"/>
    <n v="380682"/>
    <n v="4187500"/>
  </r>
  <r>
    <x v="14"/>
    <x v="1"/>
    <d v="2023-01-31T00:00:00"/>
    <x v="8"/>
    <x v="8"/>
    <x v="0"/>
    <x v="0"/>
    <x v="0"/>
    <x v="17"/>
    <x v="9"/>
    <n v="3404182"/>
    <n v="340418"/>
    <n v="3744600"/>
  </r>
  <r>
    <x v="15"/>
    <x v="0"/>
    <d v="2023-02-01T00:00:00"/>
    <x v="7"/>
    <x v="7"/>
    <x v="1"/>
    <x v="6"/>
    <x v="6"/>
    <x v="8"/>
    <x v="2"/>
    <n v="2272727"/>
    <n v="227273"/>
    <n v="2500000"/>
  </r>
  <r>
    <x v="15"/>
    <x v="1"/>
    <d v="2023-02-01T00:00:00"/>
    <x v="4"/>
    <x v="4"/>
    <x v="1"/>
    <x v="4"/>
    <x v="4"/>
    <x v="9"/>
    <x v="2"/>
    <n v="-34091"/>
    <n v="-3409"/>
    <n v="-37500"/>
  </r>
  <r>
    <x v="15"/>
    <x v="2"/>
    <d v="2023-02-01T00:00:00"/>
    <x v="7"/>
    <x v="7"/>
    <x v="1"/>
    <x v="3"/>
    <x v="3"/>
    <x v="13"/>
    <x v="3"/>
    <n v="-14545"/>
    <n v="-1455"/>
    <n v="-16000"/>
  </r>
  <r>
    <x v="16"/>
    <x v="0"/>
    <d v="2023-02-07T00:00:00"/>
    <x v="5"/>
    <x v="5"/>
    <x v="1"/>
    <x v="7"/>
    <x v="7"/>
    <x v="8"/>
    <x v="2"/>
    <n v="2272727"/>
    <n v="227273"/>
    <n v="2500000"/>
  </r>
  <r>
    <x v="16"/>
    <x v="1"/>
    <d v="2023-02-07T00:00:00"/>
    <x v="2"/>
    <x v="2"/>
    <x v="0"/>
    <x v="5"/>
    <x v="5"/>
    <x v="18"/>
    <x v="10"/>
    <n v="75000"/>
    <n v="7500"/>
    <n v="82500"/>
  </r>
  <r>
    <x v="17"/>
    <x v="0"/>
    <d v="2023-02-09T00:00:00"/>
    <x v="6"/>
    <x v="6"/>
    <x v="1"/>
    <x v="1"/>
    <x v="1"/>
    <x v="19"/>
    <x v="2"/>
    <n v="-68182"/>
    <n v="-6818"/>
    <n v="-75000"/>
  </r>
  <r>
    <x v="17"/>
    <x v="1"/>
    <d v="2023-02-09T00:00:00"/>
    <x v="9"/>
    <x v="9"/>
    <x v="3"/>
    <x v="3"/>
    <x v="3"/>
    <x v="20"/>
    <x v="3"/>
    <n v="87273"/>
    <n v="8727"/>
    <n v="96000"/>
  </r>
  <r>
    <x v="18"/>
    <x v="0"/>
    <d v="2023-02-10T00:00:00"/>
    <x v="7"/>
    <x v="7"/>
    <x v="1"/>
    <x v="7"/>
    <x v="7"/>
    <x v="21"/>
    <x v="2"/>
    <n v="-22727"/>
    <n v="-2273"/>
    <n v="-25000"/>
  </r>
  <r>
    <x v="19"/>
    <x v="0"/>
    <d v="2023-02-11T00:00:00"/>
    <x v="5"/>
    <x v="5"/>
    <x v="1"/>
    <x v="2"/>
    <x v="2"/>
    <x v="22"/>
    <x v="2"/>
    <n v="1704545"/>
    <n v="170455"/>
    <n v="1875000"/>
  </r>
  <r>
    <x v="19"/>
    <x v="1"/>
    <d v="2023-02-11T00:00:00"/>
    <x v="8"/>
    <x v="8"/>
    <x v="0"/>
    <x v="0"/>
    <x v="0"/>
    <x v="8"/>
    <x v="7"/>
    <n v="2236364"/>
    <n v="223636"/>
    <n v="2460000"/>
  </r>
  <r>
    <x v="19"/>
    <x v="2"/>
    <d v="2023-02-11T00:00:00"/>
    <x v="3"/>
    <x v="3"/>
    <x v="0"/>
    <x v="5"/>
    <x v="5"/>
    <x v="23"/>
    <x v="3"/>
    <n v="174545"/>
    <n v="17455"/>
    <n v="192000"/>
  </r>
  <r>
    <x v="20"/>
    <x v="0"/>
    <d v="2023-02-14T00:00:00"/>
    <x v="2"/>
    <x v="2"/>
    <x v="0"/>
    <x v="5"/>
    <x v="5"/>
    <x v="18"/>
    <x v="10"/>
    <n v="75000"/>
    <n v="7500"/>
    <n v="82500"/>
  </r>
  <r>
    <x v="21"/>
    <x v="0"/>
    <d v="2023-02-15T00:00:00"/>
    <x v="10"/>
    <x v="10"/>
    <x v="2"/>
    <x v="0"/>
    <x v="0"/>
    <x v="24"/>
    <x v="3"/>
    <n v="436364"/>
    <n v="43636"/>
    <n v="480000"/>
  </r>
  <r>
    <x v="21"/>
    <x v="1"/>
    <d v="2023-02-15T00:00:00"/>
    <x v="7"/>
    <x v="7"/>
    <x v="4"/>
    <x v="1"/>
    <x v="1"/>
    <x v="20"/>
    <x v="3"/>
    <n v="87273"/>
    <n v="8727"/>
    <n v="96000"/>
  </r>
  <r>
    <x v="22"/>
    <x v="0"/>
    <d v="2023-02-16T00:00:00"/>
    <x v="5"/>
    <x v="5"/>
    <x v="1"/>
    <x v="4"/>
    <x v="4"/>
    <x v="8"/>
    <x v="2"/>
    <n v="2272727"/>
    <n v="227273"/>
    <n v="2500000"/>
  </r>
  <r>
    <x v="23"/>
    <x v="0"/>
    <d v="2023-02-17T00:00:00"/>
    <x v="8"/>
    <x v="8"/>
    <x v="0"/>
    <x v="7"/>
    <x v="7"/>
    <x v="6"/>
    <x v="7"/>
    <n v="3354545"/>
    <n v="335455"/>
    <n v="3690000"/>
  </r>
  <r>
    <x v="24"/>
    <x v="0"/>
    <d v="2023-02-18T00:00:00"/>
    <x v="11"/>
    <x v="11"/>
    <x v="4"/>
    <x v="6"/>
    <x v="6"/>
    <x v="8"/>
    <x v="11"/>
    <n v="1454545"/>
    <n v="145455"/>
    <n v="1600000"/>
  </r>
  <r>
    <x v="24"/>
    <x v="1"/>
    <d v="2023-02-18T00:00:00"/>
    <x v="9"/>
    <x v="9"/>
    <x v="3"/>
    <x v="5"/>
    <x v="5"/>
    <x v="20"/>
    <x v="3"/>
    <n v="87273"/>
    <n v="8727"/>
    <n v="96000"/>
  </r>
  <r>
    <x v="25"/>
    <x v="0"/>
    <d v="2023-02-19T00:00:00"/>
    <x v="5"/>
    <x v="5"/>
    <x v="1"/>
    <x v="4"/>
    <x v="4"/>
    <x v="8"/>
    <x v="2"/>
    <n v="2272727"/>
    <n v="227273"/>
    <n v="2500000"/>
  </r>
  <r>
    <x v="26"/>
    <x v="0"/>
    <d v="2023-02-22T00:00:00"/>
    <x v="6"/>
    <x v="6"/>
    <x v="1"/>
    <x v="1"/>
    <x v="1"/>
    <x v="1"/>
    <x v="2"/>
    <n v="1136364"/>
    <n v="113636"/>
    <n v="1250000"/>
  </r>
  <r>
    <x v="26"/>
    <x v="1"/>
    <d v="2023-02-22T00:00:00"/>
    <x v="4"/>
    <x v="4"/>
    <x v="1"/>
    <x v="2"/>
    <x v="2"/>
    <x v="8"/>
    <x v="2"/>
    <n v="2272727"/>
    <n v="227273"/>
    <n v="2500000"/>
  </r>
  <r>
    <x v="26"/>
    <x v="2"/>
    <d v="2023-02-22T00:00:00"/>
    <x v="6"/>
    <x v="6"/>
    <x v="1"/>
    <x v="7"/>
    <x v="7"/>
    <x v="1"/>
    <x v="2"/>
    <n v="1136364"/>
    <n v="113636"/>
    <n v="1250000"/>
  </r>
  <r>
    <x v="27"/>
    <x v="0"/>
    <d v="2023-02-23T00:00:00"/>
    <x v="7"/>
    <x v="7"/>
    <x v="1"/>
    <x v="0"/>
    <x v="0"/>
    <x v="8"/>
    <x v="2"/>
    <n v="2272727"/>
    <n v="227273"/>
    <n v="2500000"/>
  </r>
  <r>
    <x v="28"/>
    <x v="0"/>
    <d v="2023-02-25T00:00:00"/>
    <x v="11"/>
    <x v="11"/>
    <x v="4"/>
    <x v="2"/>
    <x v="2"/>
    <x v="8"/>
    <x v="11"/>
    <n v="1454545"/>
    <n v="145455"/>
    <n v="1600000"/>
  </r>
  <r>
    <x v="28"/>
    <x v="1"/>
    <d v="2023-02-25T00:00:00"/>
    <x v="4"/>
    <x v="4"/>
    <x v="0"/>
    <x v="7"/>
    <x v="7"/>
    <x v="11"/>
    <x v="3"/>
    <n v="290909"/>
    <n v="29091"/>
    <n v="3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D9BBEC-5787-4810-8A55-A24A6175EF2F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3:D29" firstHeaderRow="1" firstDataRow="1" firstDataCol="3"/>
  <pivotFields count="14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2">
        <item x="4"/>
        <item x="5"/>
        <item x="0"/>
        <item x="10"/>
        <item x="11"/>
        <item x="7"/>
        <item x="6"/>
        <item x="9"/>
        <item x="2"/>
        <item x="8"/>
        <item x="1"/>
        <item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2">
        <item n="온라인" x="0"/>
        <item n="오프라인" x="1"/>
      </items>
    </pivotField>
  </pivotFields>
  <rowFields count="3">
    <field x="13"/>
    <field x="4"/>
    <field x="-2"/>
  </rowFields>
  <rowItems count="26">
    <i>
      <x/>
      <x/>
      <x/>
    </i>
    <i r="2" i="1">
      <x v="1"/>
    </i>
    <i r="1">
      <x v="3"/>
      <x/>
    </i>
    <i r="2" i="1">
      <x v="1"/>
    </i>
    <i r="1">
      <x v="7"/>
      <x/>
    </i>
    <i r="2" i="1">
      <x v="1"/>
    </i>
    <i r="1">
      <x v="8"/>
      <x/>
    </i>
    <i r="2" i="1">
      <x v="1"/>
    </i>
    <i r="1">
      <x v="9"/>
      <x/>
    </i>
    <i r="2" i="1">
      <x v="1"/>
    </i>
    <i>
      <x v="1"/>
      <x v="1"/>
      <x/>
    </i>
    <i r="2" i="1">
      <x v="1"/>
    </i>
    <i r="1">
      <x v="2"/>
      <x/>
    </i>
    <i r="2" i="1">
      <x v="1"/>
    </i>
    <i r="1">
      <x v="4"/>
      <x/>
    </i>
    <i r="2" i="1">
      <x v="1"/>
    </i>
    <i r="1">
      <x v="5"/>
      <x/>
    </i>
    <i r="2" i="1">
      <x v="1"/>
    </i>
    <i r="1">
      <x v="6"/>
      <x/>
    </i>
    <i r="2" i="1">
      <x v="1"/>
    </i>
    <i r="1">
      <x v="10"/>
      <x/>
    </i>
    <i r="2" i="1">
      <x v="1"/>
    </i>
    <i r="1">
      <x v="11"/>
      <x/>
    </i>
    <i r="2" i="1">
      <x v="1"/>
    </i>
    <i t="grand">
      <x/>
    </i>
    <i t="grand" i="1">
      <x/>
    </i>
  </rowItems>
  <colItems count="1">
    <i/>
  </colItems>
  <dataFields count="2">
    <dataField name="평균 : 수량" fld="8" subtotal="average" baseField="4" baseItem="0" numFmtId="43"/>
    <dataField name="평균 : 공급가액" fld="10" subtotal="average" baseField="4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J20"/>
  <sheetViews>
    <sheetView workbookViewId="0">
      <selection activeCell="Q10" sqref="Q10"/>
    </sheetView>
  </sheetViews>
  <sheetFormatPr defaultRowHeight="17"/>
  <cols>
    <col min="1" max="1" width="7.08203125" customWidth="1"/>
    <col min="2" max="2" width="5.25" bestFit="1" customWidth="1"/>
    <col min="3" max="4" width="7.08203125" bestFit="1" customWidth="1"/>
    <col min="6" max="8" width="5.25" bestFit="1" customWidth="1"/>
    <col min="9" max="9" width="9" bestFit="1" customWidth="1"/>
    <col min="10" max="10" width="5.25" bestFit="1" customWidth="1"/>
  </cols>
  <sheetData>
    <row r="2" spans="1:10">
      <c r="A2" t="s">
        <v>224</v>
      </c>
    </row>
    <row r="3" spans="1:10" ht="21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spans="1:10">
      <c r="A5" s="3" t="s">
        <v>22</v>
      </c>
      <c r="B5" s="1">
        <v>86</v>
      </c>
      <c r="C5" s="1">
        <v>16</v>
      </c>
      <c r="D5" s="1">
        <v>41</v>
      </c>
      <c r="E5" s="3" t="s">
        <v>23</v>
      </c>
      <c r="F5" s="4">
        <v>8.6</v>
      </c>
      <c r="G5" s="4">
        <v>6.2</v>
      </c>
      <c r="H5" s="4">
        <v>8</v>
      </c>
      <c r="I5" s="4">
        <v>7.4</v>
      </c>
      <c r="J5" s="3">
        <v>6</v>
      </c>
    </row>
    <row r="6" spans="1:10">
      <c r="A6" s="3" t="s">
        <v>24</v>
      </c>
      <c r="B6" s="1">
        <v>85</v>
      </c>
      <c r="C6" s="1">
        <v>29</v>
      </c>
      <c r="D6" s="1">
        <v>49</v>
      </c>
      <c r="E6" s="3" t="s">
        <v>25</v>
      </c>
      <c r="F6" s="4">
        <v>8.5</v>
      </c>
      <c r="G6" s="4">
        <v>8.1999999999999993</v>
      </c>
      <c r="H6" s="4">
        <v>10</v>
      </c>
      <c r="I6" s="4">
        <v>8.98</v>
      </c>
      <c r="J6" s="3">
        <v>1</v>
      </c>
    </row>
    <row r="7" spans="1:10">
      <c r="A7" s="3" t="s">
        <v>26</v>
      </c>
      <c r="B7" s="1">
        <v>57</v>
      </c>
      <c r="C7" s="1">
        <v>24</v>
      </c>
      <c r="D7" s="1">
        <v>42</v>
      </c>
      <c r="E7" s="3" t="s">
        <v>27</v>
      </c>
      <c r="F7" s="4">
        <v>5.7</v>
      </c>
      <c r="G7" s="4">
        <v>6.96</v>
      </c>
      <c r="H7" s="4">
        <v>9</v>
      </c>
      <c r="I7" s="4">
        <v>7.524</v>
      </c>
      <c r="J7" s="3">
        <v>5</v>
      </c>
    </row>
    <row r="8" spans="1:10">
      <c r="A8" s="3" t="s">
        <v>28</v>
      </c>
      <c r="B8" s="1">
        <v>37</v>
      </c>
      <c r="C8" s="1">
        <v>41</v>
      </c>
      <c r="D8" s="1">
        <v>29</v>
      </c>
      <c r="E8" s="3" t="s">
        <v>23</v>
      </c>
      <c r="F8" s="4">
        <v>3.7</v>
      </c>
      <c r="G8" s="4">
        <v>6.76</v>
      </c>
      <c r="H8" s="4">
        <v>8</v>
      </c>
      <c r="I8" s="4">
        <v>6.6440000000000001</v>
      </c>
      <c r="J8" s="3">
        <v>7</v>
      </c>
    </row>
    <row r="9" spans="1:10">
      <c r="A9" s="3" t="s">
        <v>29</v>
      </c>
      <c r="B9" s="1">
        <v>57</v>
      </c>
      <c r="C9" s="1">
        <v>45</v>
      </c>
      <c r="D9" s="1">
        <v>49</v>
      </c>
      <c r="E9" s="3" t="s">
        <v>25</v>
      </c>
      <c r="F9" s="4">
        <v>5.7</v>
      </c>
      <c r="G9" s="4">
        <v>9.48</v>
      </c>
      <c r="H9" s="4">
        <v>10</v>
      </c>
      <c r="I9" s="4">
        <v>8.9320000000000004</v>
      </c>
      <c r="J9" s="3">
        <v>2</v>
      </c>
    </row>
    <row r="10" spans="1:10">
      <c r="A10" s="3" t="s">
        <v>30</v>
      </c>
      <c r="B10" s="1">
        <v>41</v>
      </c>
      <c r="C10" s="1">
        <v>26</v>
      </c>
      <c r="D10" s="1">
        <v>31</v>
      </c>
      <c r="E10" s="3" t="s">
        <v>31</v>
      </c>
      <c r="F10" s="4">
        <v>4.0999999999999996</v>
      </c>
      <c r="G10" s="4">
        <v>5.8</v>
      </c>
      <c r="H10" s="4">
        <v>7</v>
      </c>
      <c r="I10" s="4">
        <v>5.94</v>
      </c>
      <c r="J10" s="3">
        <v>8</v>
      </c>
    </row>
    <row r="11" spans="1:10">
      <c r="A11" s="3" t="s">
        <v>32</v>
      </c>
      <c r="B11" s="1">
        <v>46</v>
      </c>
      <c r="C11" s="1">
        <v>47</v>
      </c>
      <c r="D11" s="1">
        <v>45</v>
      </c>
      <c r="E11" s="3" t="s">
        <v>27</v>
      </c>
      <c r="F11" s="4">
        <v>4.5999999999999996</v>
      </c>
      <c r="G11" s="4">
        <v>9.16</v>
      </c>
      <c r="H11" s="4">
        <v>9</v>
      </c>
      <c r="I11" s="4">
        <v>8.1839999999999993</v>
      </c>
      <c r="J11" s="3">
        <v>3</v>
      </c>
    </row>
    <row r="12" spans="1:10">
      <c r="A12" s="3" t="s">
        <v>33</v>
      </c>
      <c r="B12" s="1">
        <v>78</v>
      </c>
      <c r="C12" s="1">
        <v>35</v>
      </c>
      <c r="D12" s="1">
        <v>44</v>
      </c>
      <c r="E12" s="3" t="s">
        <v>23</v>
      </c>
      <c r="F12" s="4">
        <v>7.8</v>
      </c>
      <c r="G12" s="4">
        <v>8.08</v>
      </c>
      <c r="H12" s="4">
        <v>8</v>
      </c>
      <c r="I12" s="4">
        <v>7.992</v>
      </c>
      <c r="J12" s="3">
        <v>4</v>
      </c>
    </row>
    <row r="14" spans="1:10">
      <c r="A14" s="34" t="s">
        <v>276</v>
      </c>
    </row>
    <row r="15" spans="1:10">
      <c r="A15" s="5" t="b">
        <f>AND(SUM(B5:D5)&gt;=150, E5&lt;&gt;"B")</f>
        <v>0</v>
      </c>
    </row>
    <row r="17" spans="1:5">
      <c r="A17" t="s">
        <v>277</v>
      </c>
      <c r="B17" t="s">
        <v>278</v>
      </c>
      <c r="C17" t="s">
        <v>279</v>
      </c>
      <c r="D17" t="s">
        <v>280</v>
      </c>
      <c r="E17" t="s">
        <v>281</v>
      </c>
    </row>
    <row r="18" spans="1:5">
      <c r="A18" s="3" t="s">
        <v>24</v>
      </c>
      <c r="B18" s="1">
        <v>85</v>
      </c>
      <c r="C18" s="1">
        <v>29</v>
      </c>
      <c r="D18" s="1">
        <v>49</v>
      </c>
      <c r="E18" s="3">
        <v>1</v>
      </c>
    </row>
    <row r="19" spans="1:5">
      <c r="A19" s="3" t="s">
        <v>29</v>
      </c>
      <c r="B19" s="1">
        <v>57</v>
      </c>
      <c r="C19" s="1">
        <v>45</v>
      </c>
      <c r="D19" s="1">
        <v>49</v>
      </c>
      <c r="E19" s="3">
        <v>2</v>
      </c>
    </row>
    <row r="20" spans="1:5">
      <c r="A20" s="3" t="s">
        <v>33</v>
      </c>
      <c r="B20" s="1">
        <v>78</v>
      </c>
      <c r="C20" s="1">
        <v>35</v>
      </c>
      <c r="D20" s="1">
        <v>44</v>
      </c>
      <c r="E20" s="3">
        <v>4</v>
      </c>
    </row>
  </sheetData>
  <mergeCells count="1">
    <mergeCell ref="A3:J3"/>
  </mergeCells>
  <phoneticPr fontId="1" type="noConversion"/>
  <conditionalFormatting sqref="A5:J12">
    <cfRule type="expression" dxfId="1" priority="1">
      <formula>ISODD(ROW())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76BC-BED0-4F23-AD27-24D83684E92F}">
  <sheetPr codeName="Sheet3">
    <pageSetUpPr fitToPage="1"/>
  </sheetPr>
  <dimension ref="A1:H39"/>
  <sheetViews>
    <sheetView topLeftCell="A25" zoomScaleNormal="100" workbookViewId="0">
      <selection activeCell="D6" sqref="D6"/>
    </sheetView>
  </sheetViews>
  <sheetFormatPr defaultRowHeight="17"/>
  <cols>
    <col min="1" max="1" width="12" customWidth="1"/>
    <col min="2" max="2" width="11" bestFit="1" customWidth="1"/>
    <col min="3" max="3" width="16" bestFit="1" customWidth="1"/>
    <col min="4" max="4" width="11" bestFit="1" customWidth="1"/>
    <col min="7" max="7" width="9.33203125" bestFit="1" customWidth="1"/>
    <col min="8" max="8" width="11.08203125" bestFit="1" customWidth="1"/>
  </cols>
  <sheetData>
    <row r="1" spans="1:8">
      <c r="A1" t="s">
        <v>34</v>
      </c>
    </row>
    <row r="2" spans="1:8">
      <c r="A2" s="3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41</v>
      </c>
      <c r="H2" s="3" t="s">
        <v>42</v>
      </c>
    </row>
    <row r="3" spans="1:8">
      <c r="A3" s="6">
        <v>45200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  <c r="G3" s="7">
        <v>150000</v>
      </c>
      <c r="H3" s="6">
        <v>45201</v>
      </c>
    </row>
    <row r="4" spans="1:8">
      <c r="A4" s="6">
        <v>45200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  <c r="G4" s="7">
        <v>100000</v>
      </c>
      <c r="H4" s="6">
        <v>45201</v>
      </c>
    </row>
    <row r="5" spans="1:8">
      <c r="A5" s="6">
        <v>45200</v>
      </c>
      <c r="B5" s="3" t="s">
        <v>53</v>
      </c>
      <c r="C5" s="3" t="s">
        <v>54</v>
      </c>
      <c r="D5" s="3" t="s">
        <v>55</v>
      </c>
      <c r="E5" s="3" t="s">
        <v>56</v>
      </c>
      <c r="F5" s="3" t="s">
        <v>57</v>
      </c>
      <c r="G5" s="7">
        <v>50000</v>
      </c>
      <c r="H5" s="6">
        <v>45200</v>
      </c>
    </row>
    <row r="6" spans="1:8">
      <c r="A6" s="6">
        <v>45200</v>
      </c>
      <c r="B6" s="3" t="s">
        <v>58</v>
      </c>
      <c r="C6" s="3" t="s">
        <v>59</v>
      </c>
      <c r="D6" s="3" t="s">
        <v>60</v>
      </c>
      <c r="E6" s="3" t="s">
        <v>61</v>
      </c>
      <c r="F6" s="3" t="s">
        <v>52</v>
      </c>
      <c r="G6" s="7">
        <v>220000</v>
      </c>
      <c r="H6" s="6">
        <v>45201</v>
      </c>
    </row>
    <row r="7" spans="1:8">
      <c r="A7" s="6">
        <v>45201</v>
      </c>
      <c r="B7" s="3" t="s">
        <v>43</v>
      </c>
      <c r="C7" s="3" t="s">
        <v>44</v>
      </c>
      <c r="D7" s="3" t="s">
        <v>62</v>
      </c>
      <c r="E7" s="3" t="s">
        <v>56</v>
      </c>
      <c r="F7" s="3" t="s">
        <v>47</v>
      </c>
      <c r="G7" s="7">
        <v>80000</v>
      </c>
      <c r="H7" s="6">
        <v>45202</v>
      </c>
    </row>
    <row r="8" spans="1:8">
      <c r="A8" s="6">
        <v>45201</v>
      </c>
      <c r="B8" s="3" t="s">
        <v>63</v>
      </c>
      <c r="C8" s="3" t="s">
        <v>64</v>
      </c>
      <c r="D8" s="3" t="s">
        <v>65</v>
      </c>
      <c r="E8" s="3" t="s">
        <v>66</v>
      </c>
      <c r="F8" s="3" t="s">
        <v>52</v>
      </c>
      <c r="G8" s="7">
        <v>170000</v>
      </c>
      <c r="H8" s="6">
        <v>45201</v>
      </c>
    </row>
    <row r="9" spans="1:8">
      <c r="A9" s="6">
        <v>45201</v>
      </c>
      <c r="B9" s="3" t="s">
        <v>67</v>
      </c>
      <c r="C9" s="3" t="s">
        <v>68</v>
      </c>
      <c r="D9" s="3" t="s">
        <v>69</v>
      </c>
      <c r="E9" s="3" t="s">
        <v>70</v>
      </c>
      <c r="F9" s="3" t="s">
        <v>52</v>
      </c>
      <c r="G9" s="7">
        <v>120000</v>
      </c>
      <c r="H9" s="6">
        <v>45202</v>
      </c>
    </row>
    <row r="10" spans="1:8">
      <c r="A10" s="6">
        <v>45201</v>
      </c>
      <c r="B10" s="3" t="s">
        <v>71</v>
      </c>
      <c r="C10" s="3" t="s">
        <v>72</v>
      </c>
      <c r="D10" s="3" t="s">
        <v>69</v>
      </c>
      <c r="E10" s="3" t="s">
        <v>70</v>
      </c>
      <c r="F10" s="3" t="s">
        <v>52</v>
      </c>
      <c r="G10" s="7">
        <v>120000</v>
      </c>
      <c r="H10" s="6">
        <v>45202</v>
      </c>
    </row>
    <row r="11" spans="1:8">
      <c r="A11" s="6">
        <v>45202</v>
      </c>
      <c r="B11" s="3" t="s">
        <v>73</v>
      </c>
      <c r="C11" s="3" t="s">
        <v>74</v>
      </c>
      <c r="D11" s="3" t="s">
        <v>75</v>
      </c>
      <c r="E11" s="3" t="s">
        <v>76</v>
      </c>
      <c r="F11" s="3" t="s">
        <v>57</v>
      </c>
      <c r="G11" s="7">
        <v>80000</v>
      </c>
      <c r="H11" s="6">
        <v>45202</v>
      </c>
    </row>
    <row r="12" spans="1:8">
      <c r="A12" s="6">
        <v>45202</v>
      </c>
      <c r="B12" s="3" t="s">
        <v>48</v>
      </c>
      <c r="C12" s="3" t="s">
        <v>49</v>
      </c>
      <c r="D12" s="3" t="s">
        <v>77</v>
      </c>
      <c r="E12" s="3" t="s">
        <v>78</v>
      </c>
      <c r="F12" s="3" t="s">
        <v>47</v>
      </c>
      <c r="G12" s="7">
        <v>190000</v>
      </c>
      <c r="H12" s="6">
        <v>45203</v>
      </c>
    </row>
    <row r="13" spans="1:8">
      <c r="A13" s="6">
        <v>45202</v>
      </c>
      <c r="B13" s="3" t="s">
        <v>63</v>
      </c>
      <c r="C13" s="3" t="s">
        <v>64</v>
      </c>
      <c r="D13" s="3" t="s">
        <v>79</v>
      </c>
      <c r="E13" s="3" t="s">
        <v>56</v>
      </c>
      <c r="F13" s="3" t="s">
        <v>52</v>
      </c>
      <c r="G13" s="7">
        <v>90000</v>
      </c>
      <c r="H13" s="6">
        <v>45202</v>
      </c>
    </row>
    <row r="14" spans="1:8">
      <c r="A14" s="6">
        <v>45202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57</v>
      </c>
      <c r="G14" s="7">
        <v>170000</v>
      </c>
      <c r="H14" s="6">
        <v>45202</v>
      </c>
    </row>
    <row r="15" spans="1:8">
      <c r="A15" s="6">
        <v>45202</v>
      </c>
      <c r="B15" s="3" t="s">
        <v>71</v>
      </c>
      <c r="C15" s="3" t="s">
        <v>72</v>
      </c>
      <c r="D15" s="3" t="s">
        <v>84</v>
      </c>
      <c r="E15" s="3" t="s">
        <v>78</v>
      </c>
      <c r="F15" s="3" t="s">
        <v>57</v>
      </c>
      <c r="G15" s="7">
        <v>170000</v>
      </c>
      <c r="H15" s="6">
        <v>45202</v>
      </c>
    </row>
    <row r="16" spans="1:8">
      <c r="A16" s="6">
        <v>45203</v>
      </c>
      <c r="B16" s="3" t="s">
        <v>48</v>
      </c>
      <c r="C16" s="3" t="s">
        <v>49</v>
      </c>
      <c r="D16" s="3" t="s">
        <v>65</v>
      </c>
      <c r="E16" s="3" t="s">
        <v>66</v>
      </c>
      <c r="F16" s="3" t="s">
        <v>52</v>
      </c>
      <c r="G16" s="7">
        <v>170000</v>
      </c>
      <c r="H16" s="6">
        <v>45204</v>
      </c>
    </row>
    <row r="17" spans="1:8">
      <c r="A17" s="6">
        <v>45203</v>
      </c>
      <c r="B17" s="3" t="s">
        <v>53</v>
      </c>
      <c r="C17" s="3" t="s">
        <v>54</v>
      </c>
      <c r="D17" s="3" t="s">
        <v>65</v>
      </c>
      <c r="E17" s="3" t="s">
        <v>66</v>
      </c>
      <c r="F17" s="3" t="s">
        <v>52</v>
      </c>
      <c r="G17" s="7">
        <v>170000</v>
      </c>
      <c r="H17" s="6">
        <v>45204</v>
      </c>
    </row>
    <row r="18" spans="1:8">
      <c r="A18" s="6">
        <v>45204</v>
      </c>
      <c r="B18" s="3" t="s">
        <v>71</v>
      </c>
      <c r="C18" s="3" t="s">
        <v>72</v>
      </c>
      <c r="D18" s="3" t="s">
        <v>50</v>
      </c>
      <c r="E18" s="3" t="s">
        <v>51</v>
      </c>
      <c r="F18" s="3" t="s">
        <v>52</v>
      </c>
      <c r="G18" s="7">
        <v>100000</v>
      </c>
      <c r="H18" s="6">
        <v>45205</v>
      </c>
    </row>
    <row r="19" spans="1:8">
      <c r="A19" s="6">
        <v>45205</v>
      </c>
      <c r="B19" s="3" t="s">
        <v>63</v>
      </c>
      <c r="C19" s="3" t="s">
        <v>64</v>
      </c>
      <c r="D19" s="3" t="s">
        <v>85</v>
      </c>
      <c r="E19" s="3" t="s">
        <v>86</v>
      </c>
      <c r="F19" s="3" t="s">
        <v>57</v>
      </c>
      <c r="G19" s="7">
        <v>55000</v>
      </c>
      <c r="H19" s="6">
        <v>45206</v>
      </c>
    </row>
    <row r="21" spans="1:8">
      <c r="A21" t="s">
        <v>87</v>
      </c>
    </row>
    <row r="22" spans="1:8">
      <c r="A22" s="3" t="s">
        <v>35</v>
      </c>
      <c r="B22" s="3" t="s">
        <v>36</v>
      </c>
      <c r="C22" s="3" t="s">
        <v>37</v>
      </c>
      <c r="D22" s="3" t="s">
        <v>38</v>
      </c>
      <c r="E22" s="3" t="s">
        <v>39</v>
      </c>
      <c r="F22" s="3" t="s">
        <v>40</v>
      </c>
      <c r="G22" s="3" t="s">
        <v>41</v>
      </c>
      <c r="H22" s="3" t="s">
        <v>42</v>
      </c>
    </row>
    <row r="23" spans="1:8">
      <c r="A23" s="6">
        <v>45202</v>
      </c>
      <c r="B23" s="3" t="s">
        <v>88</v>
      </c>
      <c r="C23" s="3" t="s">
        <v>89</v>
      </c>
      <c r="D23" s="3" t="s">
        <v>77</v>
      </c>
      <c r="E23" s="3" t="s">
        <v>78</v>
      </c>
      <c r="F23" s="3" t="s">
        <v>47</v>
      </c>
      <c r="G23" s="7">
        <v>190000</v>
      </c>
      <c r="H23" s="6">
        <v>45203</v>
      </c>
    </row>
    <row r="24" spans="1:8">
      <c r="A24" s="6">
        <v>45205</v>
      </c>
      <c r="B24" s="3" t="s">
        <v>88</v>
      </c>
      <c r="C24" s="3" t="s">
        <v>89</v>
      </c>
      <c r="D24" s="3" t="s">
        <v>90</v>
      </c>
      <c r="E24" s="3" t="s">
        <v>91</v>
      </c>
      <c r="F24" s="3" t="s">
        <v>47</v>
      </c>
      <c r="G24" s="7">
        <v>60000</v>
      </c>
      <c r="H24" s="6">
        <v>45206</v>
      </c>
    </row>
    <row r="25" spans="1:8">
      <c r="A25" s="6">
        <v>45200</v>
      </c>
      <c r="B25" s="3" t="s">
        <v>92</v>
      </c>
      <c r="C25" s="3" t="s">
        <v>93</v>
      </c>
      <c r="D25" s="3" t="s">
        <v>94</v>
      </c>
      <c r="E25" s="3" t="s">
        <v>86</v>
      </c>
      <c r="F25" s="3" t="s">
        <v>47</v>
      </c>
      <c r="G25" s="7">
        <v>85000</v>
      </c>
      <c r="H25" s="6">
        <v>45201</v>
      </c>
    </row>
    <row r="26" spans="1:8">
      <c r="A26" s="6">
        <v>45200</v>
      </c>
      <c r="B26" s="3" t="s">
        <v>92</v>
      </c>
      <c r="C26" s="3" t="s">
        <v>93</v>
      </c>
      <c r="D26" s="3" t="s">
        <v>95</v>
      </c>
      <c r="E26" s="3" t="s">
        <v>70</v>
      </c>
      <c r="F26" s="3" t="s">
        <v>57</v>
      </c>
      <c r="G26" s="7">
        <v>70000</v>
      </c>
      <c r="H26" s="6">
        <v>45200</v>
      </c>
    </row>
    <row r="27" spans="1:8">
      <c r="A27" s="6">
        <v>45202</v>
      </c>
      <c r="B27" s="3" t="s">
        <v>92</v>
      </c>
      <c r="C27" s="3" t="s">
        <v>93</v>
      </c>
      <c r="D27" s="3" t="s">
        <v>96</v>
      </c>
      <c r="E27" s="3" t="s">
        <v>61</v>
      </c>
      <c r="F27" s="3" t="s">
        <v>57</v>
      </c>
      <c r="G27" s="7">
        <v>170007</v>
      </c>
      <c r="H27" s="6">
        <v>45203</v>
      </c>
    </row>
    <row r="28" spans="1:8">
      <c r="A28" s="6">
        <v>45204</v>
      </c>
      <c r="B28" s="3" t="s">
        <v>97</v>
      </c>
      <c r="C28" s="3" t="s">
        <v>98</v>
      </c>
      <c r="D28" s="3" t="s">
        <v>99</v>
      </c>
      <c r="E28" s="3" t="s">
        <v>100</v>
      </c>
      <c r="F28" s="3" t="s">
        <v>47</v>
      </c>
      <c r="G28" s="7">
        <v>190000</v>
      </c>
      <c r="H28" s="6">
        <v>45205</v>
      </c>
    </row>
    <row r="29" spans="1:8">
      <c r="A29" s="6">
        <v>45200</v>
      </c>
      <c r="B29" s="3" t="s">
        <v>101</v>
      </c>
      <c r="C29" s="3" t="s">
        <v>102</v>
      </c>
      <c r="D29" s="3" t="s">
        <v>103</v>
      </c>
      <c r="E29" s="3" t="s">
        <v>91</v>
      </c>
      <c r="F29" s="3" t="s">
        <v>57</v>
      </c>
      <c r="G29" s="7">
        <v>35000</v>
      </c>
      <c r="H29" s="6">
        <v>45201</v>
      </c>
    </row>
    <row r="30" spans="1:8">
      <c r="A30" s="6">
        <v>45201</v>
      </c>
      <c r="B30" s="3" t="s">
        <v>104</v>
      </c>
      <c r="C30" s="3" t="s">
        <v>105</v>
      </c>
      <c r="D30" s="3" t="s">
        <v>106</v>
      </c>
      <c r="E30" s="3" t="s">
        <v>78</v>
      </c>
      <c r="F30" s="3" t="s">
        <v>52</v>
      </c>
      <c r="G30" s="7">
        <v>220000</v>
      </c>
      <c r="H30" s="6">
        <v>45201</v>
      </c>
    </row>
    <row r="31" spans="1:8">
      <c r="A31" s="6">
        <v>45204</v>
      </c>
      <c r="B31" s="3" t="s">
        <v>107</v>
      </c>
      <c r="C31" s="3" t="s">
        <v>108</v>
      </c>
      <c r="D31" s="3" t="s">
        <v>109</v>
      </c>
      <c r="E31" s="3" t="s">
        <v>76</v>
      </c>
      <c r="F31" s="3" t="s">
        <v>47</v>
      </c>
      <c r="G31" s="7">
        <v>100000</v>
      </c>
      <c r="H31" s="6">
        <v>45205</v>
      </c>
    </row>
    <row r="32" spans="1:8">
      <c r="A32" s="6">
        <v>45203</v>
      </c>
      <c r="B32" s="3" t="s">
        <v>110</v>
      </c>
      <c r="C32" s="3" t="s">
        <v>111</v>
      </c>
      <c r="D32" s="3" t="s">
        <v>112</v>
      </c>
      <c r="E32" s="3" t="s">
        <v>113</v>
      </c>
      <c r="F32" s="3" t="s">
        <v>57</v>
      </c>
      <c r="G32" s="7">
        <v>120000</v>
      </c>
      <c r="H32" s="6">
        <v>45204</v>
      </c>
    </row>
    <row r="33" spans="1:8">
      <c r="A33" s="6">
        <v>45202</v>
      </c>
      <c r="B33" s="3" t="s">
        <v>114</v>
      </c>
      <c r="C33" s="3" t="s">
        <v>115</v>
      </c>
      <c r="D33" s="3" t="s">
        <v>95</v>
      </c>
      <c r="E33" s="3" t="s">
        <v>70</v>
      </c>
      <c r="F33" s="3" t="s">
        <v>57</v>
      </c>
      <c r="G33" s="7">
        <v>70000</v>
      </c>
      <c r="H33" s="6">
        <v>45203</v>
      </c>
    </row>
    <row r="34" spans="1:8">
      <c r="A34" s="6">
        <v>45202</v>
      </c>
      <c r="B34" s="3" t="s">
        <v>116</v>
      </c>
      <c r="C34" s="3" t="s">
        <v>117</v>
      </c>
      <c r="D34" s="3" t="s">
        <v>45</v>
      </c>
      <c r="E34" s="3" t="s">
        <v>46</v>
      </c>
      <c r="F34" s="3" t="s">
        <v>47</v>
      </c>
      <c r="G34" s="7">
        <v>150000</v>
      </c>
      <c r="H34" s="6">
        <v>45203</v>
      </c>
    </row>
    <row r="35" spans="1:8">
      <c r="A35" s="6">
        <v>45204</v>
      </c>
      <c r="B35" s="3" t="s">
        <v>116</v>
      </c>
      <c r="C35" s="3" t="s">
        <v>117</v>
      </c>
      <c r="D35" s="3" t="s">
        <v>118</v>
      </c>
      <c r="E35" s="3" t="s">
        <v>119</v>
      </c>
      <c r="F35" s="3" t="s">
        <v>52</v>
      </c>
      <c r="G35" s="7">
        <v>200000</v>
      </c>
      <c r="H35" s="6">
        <v>45205</v>
      </c>
    </row>
    <row r="36" spans="1:8">
      <c r="A36" s="6">
        <v>45201</v>
      </c>
      <c r="B36" s="3" t="s">
        <v>120</v>
      </c>
      <c r="C36" s="3" t="s">
        <v>121</v>
      </c>
      <c r="D36" s="3" t="s">
        <v>82</v>
      </c>
      <c r="E36" s="3" t="s">
        <v>83</v>
      </c>
      <c r="F36" s="3" t="s">
        <v>57</v>
      </c>
      <c r="G36" s="7">
        <v>170000</v>
      </c>
      <c r="H36" s="6">
        <v>45202</v>
      </c>
    </row>
    <row r="37" spans="1:8">
      <c r="A37" s="6">
        <v>45203</v>
      </c>
      <c r="B37" s="3" t="s">
        <v>122</v>
      </c>
      <c r="C37" s="3" t="s">
        <v>123</v>
      </c>
      <c r="D37" s="3" t="s">
        <v>124</v>
      </c>
      <c r="E37" s="3" t="s">
        <v>66</v>
      </c>
      <c r="F37" s="3" t="s">
        <v>47</v>
      </c>
      <c r="G37" s="7">
        <v>140000</v>
      </c>
      <c r="H37" s="6">
        <v>45204</v>
      </c>
    </row>
    <row r="38" spans="1:8">
      <c r="A38" s="6">
        <v>45205</v>
      </c>
      <c r="B38" s="3" t="s">
        <v>122</v>
      </c>
      <c r="C38" s="3" t="s">
        <v>123</v>
      </c>
      <c r="D38" s="3" t="s">
        <v>125</v>
      </c>
      <c r="E38" s="3" t="s">
        <v>100</v>
      </c>
      <c r="F38" s="3" t="s">
        <v>57</v>
      </c>
      <c r="G38" s="7">
        <v>170000</v>
      </c>
      <c r="H38" s="6">
        <v>45205</v>
      </c>
    </row>
    <row r="39" spans="1:8">
      <c r="A39" s="8"/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45"/>
  <sheetViews>
    <sheetView topLeftCell="A31" workbookViewId="0">
      <selection activeCell="F43" sqref="F43"/>
    </sheetView>
  </sheetViews>
  <sheetFormatPr defaultRowHeight="17"/>
  <cols>
    <col min="1" max="1" width="11" bestFit="1" customWidth="1"/>
    <col min="2" max="2" width="14.25" customWidth="1"/>
    <col min="3" max="3" width="14" customWidth="1"/>
    <col min="4" max="4" width="10.58203125" customWidth="1"/>
    <col min="5" max="5" width="11" bestFit="1" customWidth="1"/>
    <col min="6" max="6" width="12.75" customWidth="1"/>
    <col min="7" max="7" width="10.75" bestFit="1" customWidth="1"/>
    <col min="8" max="8" width="13" bestFit="1" customWidth="1"/>
    <col min="9" max="9" width="12.33203125" bestFit="1" customWidth="1"/>
  </cols>
  <sheetData>
    <row r="1" spans="1:9">
      <c r="A1" t="s">
        <v>0</v>
      </c>
    </row>
    <row r="2" spans="1:9">
      <c r="A2" s="3" t="s">
        <v>126</v>
      </c>
      <c r="B2" s="9" t="s">
        <v>127</v>
      </c>
      <c r="C2" s="9" t="s">
        <v>128</v>
      </c>
      <c r="D2" s="9" t="s">
        <v>132</v>
      </c>
    </row>
    <row r="3" spans="1:9">
      <c r="A3" s="3" t="s">
        <v>129</v>
      </c>
      <c r="B3" s="10">
        <f t="array" ref="B3">MAXA(IF( ($B$8:$B$17=A3), $D$8:$D$17))</f>
        <v>500</v>
      </c>
      <c r="C3" s="10">
        <f>ROUNDUP(AVERAGEIFS($G$8:$G$17, $B$8:$B$17,A3,$G$8:$G$17,"&gt;=1000000"), -3)</f>
        <v>5097000</v>
      </c>
      <c r="D3" s="26" cm="1">
        <f t="array" ref="D3">INDEX($C$8:$C$17, _xlfn.XMATCH("*증권*", $A$8:$A$17,2))</f>
        <v>8700</v>
      </c>
    </row>
    <row r="4" spans="1:9">
      <c r="A4" s="3" t="s">
        <v>130</v>
      </c>
      <c r="B4" s="10">
        <f t="array" ref="B4">MAXA(IF( ($B$8:$B$17=A4), $D$8:$D$17))</f>
        <v>295</v>
      </c>
      <c r="C4" s="10">
        <f>ROUNDUP(AVERAGEIFS($G$8:$G$17, $B$8:$B$17,A4,$G$8:$G$17,"&gt;=1000000"), -3)</f>
        <v>3209000</v>
      </c>
    </row>
    <row r="6" spans="1:9">
      <c r="A6" t="s">
        <v>10</v>
      </c>
    </row>
    <row r="7" spans="1:9">
      <c r="A7" s="3" t="s">
        <v>131</v>
      </c>
      <c r="B7" s="3" t="s">
        <v>126</v>
      </c>
      <c r="C7" s="3" t="s">
        <v>132</v>
      </c>
      <c r="D7" s="3" t="s">
        <v>127</v>
      </c>
      <c r="E7" s="3" t="s">
        <v>133</v>
      </c>
      <c r="F7" s="3" t="s">
        <v>134</v>
      </c>
      <c r="G7" s="3" t="s">
        <v>128</v>
      </c>
      <c r="H7" s="3" t="s">
        <v>135</v>
      </c>
      <c r="I7" s="9" t="s">
        <v>136</v>
      </c>
    </row>
    <row r="8" spans="1:9">
      <c r="A8" s="3" t="s">
        <v>137</v>
      </c>
      <c r="B8" s="3" t="s">
        <v>129</v>
      </c>
      <c r="C8" s="11">
        <v>18500</v>
      </c>
      <c r="D8" s="11">
        <v>30</v>
      </c>
      <c r="E8" s="11">
        <v>555000</v>
      </c>
      <c r="F8" s="12">
        <v>1387.5</v>
      </c>
      <c r="G8" s="12">
        <v>750000</v>
      </c>
      <c r="H8" s="12">
        <v>195000</v>
      </c>
      <c r="I8" s="2"/>
    </row>
    <row r="9" spans="1:9">
      <c r="A9" s="3" t="s">
        <v>138</v>
      </c>
      <c r="B9" s="3" t="s">
        <v>130</v>
      </c>
      <c r="C9" s="11">
        <v>8700</v>
      </c>
      <c r="D9" s="11">
        <v>295</v>
      </c>
      <c r="E9" s="11">
        <v>2566500</v>
      </c>
      <c r="F9" s="12">
        <v>6416.25</v>
      </c>
      <c r="G9" s="12">
        <v>2256750</v>
      </c>
      <c r="H9" s="12">
        <v>-309750</v>
      </c>
      <c r="I9" s="2"/>
    </row>
    <row r="10" spans="1:9">
      <c r="A10" s="3" t="s">
        <v>139</v>
      </c>
      <c r="B10" s="3" t="s">
        <v>129</v>
      </c>
      <c r="C10" s="11">
        <v>9900</v>
      </c>
      <c r="D10" s="11">
        <v>10</v>
      </c>
      <c r="E10" s="11">
        <v>99000</v>
      </c>
      <c r="F10" s="12">
        <v>247.5</v>
      </c>
      <c r="G10" s="12">
        <v>77000</v>
      </c>
      <c r="H10" s="12">
        <v>-22000</v>
      </c>
      <c r="I10" s="2"/>
    </row>
    <row r="11" spans="1:9">
      <c r="A11" s="3" t="s">
        <v>140</v>
      </c>
      <c r="B11" s="3" t="s">
        <v>129</v>
      </c>
      <c r="C11" s="11">
        <v>23000</v>
      </c>
      <c r="D11" s="11">
        <v>500</v>
      </c>
      <c r="E11" s="11">
        <v>11500000</v>
      </c>
      <c r="F11" s="12">
        <v>28750</v>
      </c>
      <c r="G11" s="12">
        <v>12500000</v>
      </c>
      <c r="H11" s="12">
        <v>1000000</v>
      </c>
      <c r="I11" s="2"/>
    </row>
    <row r="12" spans="1:9">
      <c r="A12" s="3" t="s">
        <v>141</v>
      </c>
      <c r="B12" s="3" t="s">
        <v>130</v>
      </c>
      <c r="C12" s="11">
        <v>125000</v>
      </c>
      <c r="D12" s="11">
        <v>30</v>
      </c>
      <c r="E12" s="11">
        <v>3750000</v>
      </c>
      <c r="F12" s="12">
        <v>9375</v>
      </c>
      <c r="G12" s="12">
        <v>2670000</v>
      </c>
      <c r="H12" s="12">
        <v>-1080000</v>
      </c>
      <c r="I12" s="2"/>
    </row>
    <row r="13" spans="1:9">
      <c r="A13" s="3" t="s">
        <v>142</v>
      </c>
      <c r="B13" s="3" t="s">
        <v>129</v>
      </c>
      <c r="C13" s="11">
        <v>6600</v>
      </c>
      <c r="D13" s="11">
        <v>120</v>
      </c>
      <c r="E13" s="11">
        <v>792000</v>
      </c>
      <c r="F13" s="12">
        <v>1980</v>
      </c>
      <c r="G13" s="12">
        <v>1440000</v>
      </c>
      <c r="H13" s="12">
        <v>648000</v>
      </c>
      <c r="I13" s="2"/>
    </row>
    <row r="14" spans="1:9">
      <c r="A14" s="3" t="s">
        <v>143</v>
      </c>
      <c r="B14" s="3" t="s">
        <v>130</v>
      </c>
      <c r="C14" s="11">
        <v>11000</v>
      </c>
      <c r="D14" s="11">
        <v>50</v>
      </c>
      <c r="E14" s="11">
        <v>550000</v>
      </c>
      <c r="F14" s="12">
        <v>1375</v>
      </c>
      <c r="G14" s="12">
        <v>675000</v>
      </c>
      <c r="H14" s="12">
        <v>125000</v>
      </c>
      <c r="I14" s="2"/>
    </row>
    <row r="15" spans="1:9">
      <c r="A15" s="3" t="s">
        <v>144</v>
      </c>
      <c r="B15" s="3" t="s">
        <v>130</v>
      </c>
      <c r="C15" s="11">
        <v>20000</v>
      </c>
      <c r="D15" s="11">
        <v>200</v>
      </c>
      <c r="E15" s="11">
        <v>4000000</v>
      </c>
      <c r="F15" s="12">
        <v>10000</v>
      </c>
      <c r="G15" s="12">
        <v>4700000</v>
      </c>
      <c r="H15" s="12">
        <v>700000</v>
      </c>
      <c r="I15" s="2"/>
    </row>
    <row r="16" spans="1:9">
      <c r="A16" s="3" t="s">
        <v>145</v>
      </c>
      <c r="B16" s="3" t="s">
        <v>129</v>
      </c>
      <c r="C16" s="11">
        <v>25500</v>
      </c>
      <c r="D16" s="11">
        <v>50</v>
      </c>
      <c r="E16" s="11">
        <v>1275000</v>
      </c>
      <c r="F16" s="12">
        <v>3187.5</v>
      </c>
      <c r="G16" s="12">
        <v>1350000</v>
      </c>
      <c r="H16" s="12">
        <v>75000</v>
      </c>
      <c r="I16" s="2"/>
    </row>
    <row r="17" spans="1:10">
      <c r="A17" s="3" t="s">
        <v>146</v>
      </c>
      <c r="B17" s="3" t="s">
        <v>129</v>
      </c>
      <c r="C17" s="11">
        <v>7200</v>
      </c>
      <c r="D17" s="11">
        <v>20</v>
      </c>
      <c r="E17" s="11">
        <v>144000</v>
      </c>
      <c r="F17" s="12">
        <v>360</v>
      </c>
      <c r="G17" s="12">
        <v>126000</v>
      </c>
      <c r="H17" s="12">
        <v>-18000</v>
      </c>
      <c r="I17" s="2"/>
    </row>
    <row r="20" spans="1:10">
      <c r="A20" t="s">
        <v>147</v>
      </c>
      <c r="D20" s="13" t="s">
        <v>148</v>
      </c>
    </row>
    <row r="21" spans="1:10">
      <c r="A21" s="3" t="s">
        <v>149</v>
      </c>
      <c r="B21" s="3" t="s">
        <v>150</v>
      </c>
      <c r="C21" s="3" t="s">
        <v>151</v>
      </c>
      <c r="D21" s="3" t="s">
        <v>152</v>
      </c>
      <c r="E21" s="3" t="s">
        <v>153</v>
      </c>
      <c r="F21" s="9" t="s">
        <v>21</v>
      </c>
    </row>
    <row r="22" spans="1:10">
      <c r="A22" s="3" t="s">
        <v>46</v>
      </c>
      <c r="B22" s="14">
        <v>350</v>
      </c>
      <c r="C22" s="14">
        <v>320</v>
      </c>
      <c r="D22" s="14">
        <v>30</v>
      </c>
      <c r="E22" s="1">
        <f t="shared" ref="E22:E29" si="0">RANK(C22,$C$22:$C$29)</f>
        <v>3</v>
      </c>
      <c r="F22" s="1" t="str">
        <f>IF( AND( (C22&gt;=AVERAGE($C$22:$C$29)), (ISBLANK(D22)) ), "우수지점", "일반")</f>
        <v>일반</v>
      </c>
      <c r="H22" s="9" t="s">
        <v>154</v>
      </c>
    </row>
    <row r="23" spans="1:10">
      <c r="A23" s="3" t="s">
        <v>119</v>
      </c>
      <c r="B23" s="14">
        <v>400</v>
      </c>
      <c r="C23" s="14">
        <v>380</v>
      </c>
      <c r="D23" s="14"/>
      <c r="E23" s="1">
        <f t="shared" si="0"/>
        <v>2</v>
      </c>
      <c r="F23" s="1" t="str">
        <f t="shared" ref="F23:F29" si="1">IF( AND( (C23&gt;=AVERAGE($C$22:$C$29)), (ISBLANK(D23)) ), "우수지점", "일반")</f>
        <v>우수지점</v>
      </c>
      <c r="H23" s="7">
        <f>SUMIF(D22:D29, "",C22:C29)/COUNTIF(D22:D29, "")</f>
        <v>280</v>
      </c>
    </row>
    <row r="24" spans="1:10">
      <c r="A24" s="3" t="s">
        <v>66</v>
      </c>
      <c r="B24" s="14">
        <v>450</v>
      </c>
      <c r="C24" s="14">
        <v>420</v>
      </c>
      <c r="D24" s="14">
        <v>30</v>
      </c>
      <c r="E24" s="1">
        <f t="shared" si="0"/>
        <v>1</v>
      </c>
      <c r="F24" s="1" t="str">
        <f t="shared" si="1"/>
        <v>일반</v>
      </c>
    </row>
    <row r="25" spans="1:10">
      <c r="A25" s="3" t="s">
        <v>76</v>
      </c>
      <c r="B25" s="14">
        <v>300</v>
      </c>
      <c r="C25" s="14">
        <v>290</v>
      </c>
      <c r="D25" s="14">
        <v>10</v>
      </c>
      <c r="E25" s="1">
        <f t="shared" si="0"/>
        <v>4</v>
      </c>
      <c r="F25" s="1" t="str">
        <f t="shared" si="1"/>
        <v>일반</v>
      </c>
    </row>
    <row r="26" spans="1:10">
      <c r="A26" s="3" t="s">
        <v>78</v>
      </c>
      <c r="B26" s="14">
        <v>200</v>
      </c>
      <c r="C26" s="14">
        <v>175</v>
      </c>
      <c r="D26" s="14">
        <v>25</v>
      </c>
      <c r="E26" s="1">
        <f t="shared" si="0"/>
        <v>8</v>
      </c>
      <c r="F26" s="1" t="str">
        <f t="shared" si="1"/>
        <v>일반</v>
      </c>
      <c r="H26" t="s">
        <v>155</v>
      </c>
    </row>
    <row r="27" spans="1:10">
      <c r="A27" s="3" t="s">
        <v>156</v>
      </c>
      <c r="B27" s="14">
        <v>250</v>
      </c>
      <c r="C27" s="14">
        <v>230</v>
      </c>
      <c r="D27" s="14"/>
      <c r="E27" s="1">
        <f t="shared" si="0"/>
        <v>5</v>
      </c>
      <c r="F27" s="1" t="str">
        <f t="shared" si="1"/>
        <v>일반</v>
      </c>
      <c r="H27" s="9" t="s">
        <v>149</v>
      </c>
      <c r="I27" s="3" t="str">
        <f>DGET($A$21:$F$29,H27,$J$27:$J$28)</f>
        <v>대구</v>
      </c>
      <c r="J27" s="25" t="s">
        <v>282</v>
      </c>
    </row>
    <row r="28" spans="1:10">
      <c r="A28" s="3" t="s">
        <v>86</v>
      </c>
      <c r="B28" s="14">
        <v>250</v>
      </c>
      <c r="C28" s="14">
        <v>220</v>
      </c>
      <c r="D28" s="14">
        <v>30</v>
      </c>
      <c r="E28" s="1">
        <f t="shared" si="0"/>
        <v>7</v>
      </c>
      <c r="F28" s="1" t="str">
        <f t="shared" si="1"/>
        <v>일반</v>
      </c>
      <c r="H28" s="9" t="s">
        <v>151</v>
      </c>
      <c r="I28" s="3">
        <f t="shared" ref="I28:I29" si="2">DGET($A$21:$F$29,H28,$J$27:$J$28)</f>
        <v>420</v>
      </c>
      <c r="J28" s="25">
        <v>1</v>
      </c>
    </row>
    <row r="29" spans="1:10">
      <c r="A29" s="3" t="s">
        <v>157</v>
      </c>
      <c r="B29" s="14">
        <v>250</v>
      </c>
      <c r="C29" s="14">
        <v>230</v>
      </c>
      <c r="D29" s="14"/>
      <c r="E29" s="1">
        <f t="shared" si="0"/>
        <v>5</v>
      </c>
      <c r="F29" s="1" t="str">
        <f t="shared" si="1"/>
        <v>일반</v>
      </c>
      <c r="H29" s="9" t="s">
        <v>152</v>
      </c>
      <c r="I29" s="3">
        <f t="shared" si="2"/>
        <v>30</v>
      </c>
    </row>
    <row r="31" spans="1:10">
      <c r="A31" t="s">
        <v>158</v>
      </c>
    </row>
    <row r="32" spans="1:10">
      <c r="A32" s="3" t="s">
        <v>159</v>
      </c>
      <c r="B32" s="3" t="s">
        <v>160</v>
      </c>
      <c r="C32" s="3" t="s">
        <v>161</v>
      </c>
      <c r="D32" s="3" t="s">
        <v>162</v>
      </c>
      <c r="E32" s="3" t="s">
        <v>4</v>
      </c>
      <c r="F32" s="3" t="s">
        <v>163</v>
      </c>
      <c r="G32" s="3" t="s">
        <v>164</v>
      </c>
    </row>
    <row r="33" spans="1:7">
      <c r="A33" s="3" t="s">
        <v>165</v>
      </c>
      <c r="B33" s="3" t="s">
        <v>166</v>
      </c>
      <c r="C33" s="3" t="s">
        <v>156</v>
      </c>
      <c r="D33" s="3" t="s">
        <v>167</v>
      </c>
      <c r="E33" s="12">
        <v>1300000</v>
      </c>
      <c r="F33" s="14">
        <f t="shared" ref="F33:F39" si="3">E33*80%</f>
        <v>1040000</v>
      </c>
      <c r="G33" s="14">
        <f t="shared" ref="G33:G39" si="4">E33+F33</f>
        <v>2340000</v>
      </c>
    </row>
    <row r="34" spans="1:7">
      <c r="A34" s="3" t="s">
        <v>168</v>
      </c>
      <c r="B34" s="3" t="s">
        <v>169</v>
      </c>
      <c r="C34" s="3" t="s">
        <v>156</v>
      </c>
      <c r="D34" s="3" t="s">
        <v>167</v>
      </c>
      <c r="E34" s="12">
        <v>900000</v>
      </c>
      <c r="F34" s="14">
        <f t="shared" si="3"/>
        <v>720000</v>
      </c>
      <c r="G34" s="14">
        <f t="shared" si="4"/>
        <v>1620000</v>
      </c>
    </row>
    <row r="35" spans="1:7">
      <c r="A35" s="3" t="s">
        <v>170</v>
      </c>
      <c r="B35" s="3" t="s">
        <v>171</v>
      </c>
      <c r="C35" s="3" t="s">
        <v>91</v>
      </c>
      <c r="D35" s="3" t="s">
        <v>172</v>
      </c>
      <c r="E35" s="12">
        <v>1200000</v>
      </c>
      <c r="F35" s="14">
        <f t="shared" si="3"/>
        <v>960000</v>
      </c>
      <c r="G35" s="14">
        <f t="shared" si="4"/>
        <v>2160000</v>
      </c>
    </row>
    <row r="36" spans="1:7">
      <c r="A36" s="3" t="s">
        <v>173</v>
      </c>
      <c r="B36" s="3" t="s">
        <v>174</v>
      </c>
      <c r="C36" s="3" t="s">
        <v>91</v>
      </c>
      <c r="D36" s="3" t="s">
        <v>167</v>
      </c>
      <c r="E36" s="12">
        <v>850000</v>
      </c>
      <c r="F36" s="14">
        <f t="shared" si="3"/>
        <v>680000</v>
      </c>
      <c r="G36" s="14">
        <f t="shared" si="4"/>
        <v>1530000</v>
      </c>
    </row>
    <row r="37" spans="1:7">
      <c r="A37" s="3" t="s">
        <v>175</v>
      </c>
      <c r="B37" s="3" t="s">
        <v>176</v>
      </c>
      <c r="C37" s="3" t="s">
        <v>156</v>
      </c>
      <c r="D37" s="3" t="s">
        <v>167</v>
      </c>
      <c r="E37" s="12">
        <v>1450000</v>
      </c>
      <c r="F37" s="14">
        <f t="shared" si="3"/>
        <v>1160000</v>
      </c>
      <c r="G37" s="14">
        <f t="shared" si="4"/>
        <v>2610000</v>
      </c>
    </row>
    <row r="38" spans="1:7">
      <c r="A38" s="3" t="s">
        <v>177</v>
      </c>
      <c r="B38" s="3" t="s">
        <v>178</v>
      </c>
      <c r="C38" s="3" t="s">
        <v>91</v>
      </c>
      <c r="D38" s="3" t="s">
        <v>172</v>
      </c>
      <c r="E38" s="12">
        <v>900000</v>
      </c>
      <c r="F38" s="14">
        <f t="shared" si="3"/>
        <v>720000</v>
      </c>
      <c r="G38" s="14">
        <f t="shared" si="4"/>
        <v>1620000</v>
      </c>
    </row>
    <row r="39" spans="1:7">
      <c r="A39" s="3" t="s">
        <v>179</v>
      </c>
      <c r="B39" s="3" t="s">
        <v>180</v>
      </c>
      <c r="C39" s="3" t="s">
        <v>156</v>
      </c>
      <c r="D39" s="3" t="s">
        <v>172</v>
      </c>
      <c r="E39" s="12">
        <v>2350000</v>
      </c>
      <c r="F39" s="14">
        <f t="shared" si="3"/>
        <v>1880000</v>
      </c>
      <c r="G39" s="14">
        <f t="shared" si="4"/>
        <v>4230000</v>
      </c>
    </row>
    <row r="41" spans="1:7">
      <c r="A41" t="s">
        <v>181</v>
      </c>
    </row>
    <row r="42" spans="1:7">
      <c r="A42" s="27" t="s">
        <v>161</v>
      </c>
      <c r="B42" s="29" t="s">
        <v>162</v>
      </c>
      <c r="C42" s="30"/>
    </row>
    <row r="43" spans="1:7">
      <c r="A43" s="28"/>
      <c r="B43" s="9" t="s">
        <v>167</v>
      </c>
      <c r="C43" s="9" t="s">
        <v>172</v>
      </c>
    </row>
    <row r="44" spans="1:7">
      <c r="A44" s="3" t="s">
        <v>156</v>
      </c>
      <c r="B44" s="10">
        <f t="array" ref="B44">COUNT(IF( ($C$33:$C$39=$A44)*($D$33:$D$39=B$43),1))</f>
        <v>3</v>
      </c>
      <c r="C44" s="10">
        <f t="array" ref="C44">COUNT(IF( ($C$33:$C$39=$A44)*($D$33:$D$39=C$43),1))</f>
        <v>1</v>
      </c>
    </row>
    <row r="45" spans="1:7">
      <c r="A45" s="3" t="s">
        <v>91</v>
      </c>
      <c r="B45" s="10">
        <f t="array" ref="B45">COUNT(IF( ($C$33:$C$39=$A45)*($D$33:$D$39=B$43),1))</f>
        <v>1</v>
      </c>
      <c r="C45" s="10">
        <f t="array" ref="C45">COUNT(IF( ($C$33:$C$39=$A45)*($D$33:$D$39=C$43),1))</f>
        <v>2</v>
      </c>
    </row>
  </sheetData>
  <mergeCells count="2">
    <mergeCell ref="A42:A43"/>
    <mergeCell ref="B42:C4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D29"/>
  <sheetViews>
    <sheetView zoomScaleNormal="100" workbookViewId="0">
      <selection activeCell="F28" sqref="F28"/>
    </sheetView>
  </sheetViews>
  <sheetFormatPr defaultRowHeight="17"/>
  <cols>
    <col min="1" max="1" width="19.1640625" bestFit="1" customWidth="1"/>
    <col min="2" max="3" width="14.25" bestFit="1" customWidth="1"/>
    <col min="4" max="4" width="16" bestFit="1" customWidth="1"/>
  </cols>
  <sheetData>
    <row r="3" spans="1:4">
      <c r="A3" s="35" t="s">
        <v>297</v>
      </c>
      <c r="B3" s="35" t="s">
        <v>295</v>
      </c>
      <c r="C3" s="35" t="s">
        <v>296</v>
      </c>
    </row>
    <row r="4" spans="1:4">
      <c r="A4" t="s">
        <v>298</v>
      </c>
      <c r="B4" t="s">
        <v>283</v>
      </c>
      <c r="C4" t="s">
        <v>300</v>
      </c>
      <c r="D4" s="36">
        <v>121.36363636363636</v>
      </c>
    </row>
    <row r="5" spans="1:4">
      <c r="C5" t="s">
        <v>302</v>
      </c>
      <c r="D5" s="37">
        <v>1204950.4545454546</v>
      </c>
    </row>
    <row r="6" spans="1:4">
      <c r="B6" t="s">
        <v>286</v>
      </c>
      <c r="C6" t="s">
        <v>300</v>
      </c>
      <c r="D6" s="36">
        <v>30</v>
      </c>
    </row>
    <row r="7" spans="1:4">
      <c r="C7" t="s">
        <v>302</v>
      </c>
      <c r="D7" s="37">
        <v>436364</v>
      </c>
    </row>
    <row r="8" spans="1:4">
      <c r="B8" t="s">
        <v>290</v>
      </c>
      <c r="C8" t="s">
        <v>300</v>
      </c>
      <c r="D8" s="36">
        <v>6</v>
      </c>
    </row>
    <row r="9" spans="1:4">
      <c r="C9" t="s">
        <v>302</v>
      </c>
      <c r="D9" s="37">
        <v>87273</v>
      </c>
    </row>
    <row r="10" spans="1:4">
      <c r="B10" t="s">
        <v>291</v>
      </c>
      <c r="C10" t="s">
        <v>300</v>
      </c>
      <c r="D10" s="36">
        <v>6.666666666666667</v>
      </c>
    </row>
    <row r="11" spans="1:4">
      <c r="C11" t="s">
        <v>302</v>
      </c>
      <c r="D11" s="37">
        <v>98485</v>
      </c>
    </row>
    <row r="12" spans="1:4">
      <c r="B12" t="s">
        <v>292</v>
      </c>
      <c r="C12" t="s">
        <v>300</v>
      </c>
      <c r="D12" s="36">
        <v>187.4</v>
      </c>
    </row>
    <row r="13" spans="1:4">
      <c r="C13" t="s">
        <v>302</v>
      </c>
      <c r="D13" s="37">
        <v>2311745.6</v>
      </c>
    </row>
    <row r="14" spans="1:4">
      <c r="A14" t="s">
        <v>299</v>
      </c>
      <c r="B14" t="s">
        <v>284</v>
      </c>
      <c r="C14" t="s">
        <v>300</v>
      </c>
      <c r="D14" s="36">
        <v>174.875</v>
      </c>
    </row>
    <row r="15" spans="1:4">
      <c r="C15" t="s">
        <v>302</v>
      </c>
      <c r="D15" s="37">
        <v>1987215.75</v>
      </c>
    </row>
    <row r="16" spans="1:4">
      <c r="B16" t="s">
        <v>285</v>
      </c>
      <c r="C16" t="s">
        <v>300</v>
      </c>
      <c r="D16" s="36">
        <v>500</v>
      </c>
    </row>
    <row r="17" spans="1:4">
      <c r="C17" t="s">
        <v>302</v>
      </c>
      <c r="D17" s="37">
        <v>8000000</v>
      </c>
    </row>
    <row r="18" spans="1:4">
      <c r="B18" t="s">
        <v>287</v>
      </c>
      <c r="C18" t="s">
        <v>300</v>
      </c>
      <c r="D18" s="36">
        <v>200</v>
      </c>
    </row>
    <row r="19" spans="1:4">
      <c r="C19" t="s">
        <v>302</v>
      </c>
      <c r="D19" s="37">
        <v>1454545</v>
      </c>
    </row>
    <row r="20" spans="1:4">
      <c r="B20" t="s">
        <v>288</v>
      </c>
      <c r="C20" t="s">
        <v>300</v>
      </c>
      <c r="D20" s="36">
        <v>84</v>
      </c>
    </row>
    <row r="21" spans="1:4">
      <c r="C21" t="s">
        <v>302</v>
      </c>
      <c r="D21" s="37">
        <v>955519.57142857148</v>
      </c>
    </row>
    <row r="22" spans="1:4">
      <c r="B22" t="s">
        <v>289</v>
      </c>
      <c r="C22" t="s">
        <v>300</v>
      </c>
      <c r="D22" s="36">
        <v>88.4</v>
      </c>
    </row>
    <row r="23" spans="1:4">
      <c r="C23" t="s">
        <v>302</v>
      </c>
      <c r="D23" s="37">
        <v>1005272.8</v>
      </c>
    </row>
    <row r="24" spans="1:4">
      <c r="B24" t="s">
        <v>293</v>
      </c>
      <c r="C24" t="s">
        <v>300</v>
      </c>
      <c r="D24" s="36">
        <v>277.14285714285717</v>
      </c>
    </row>
    <row r="25" spans="1:4">
      <c r="C25" t="s">
        <v>302</v>
      </c>
      <c r="D25" s="37">
        <v>2824285.7142857141</v>
      </c>
    </row>
    <row r="26" spans="1:4">
      <c r="B26" t="s">
        <v>294</v>
      </c>
      <c r="C26" t="s">
        <v>300</v>
      </c>
      <c r="D26" s="36">
        <v>56</v>
      </c>
    </row>
    <row r="27" spans="1:4">
      <c r="C27" t="s">
        <v>302</v>
      </c>
      <c r="D27" s="37">
        <v>655454.5</v>
      </c>
    </row>
    <row r="28" spans="1:4">
      <c r="A28" t="s">
        <v>301</v>
      </c>
      <c r="D28" s="36">
        <v>138.25423728813558</v>
      </c>
    </row>
    <row r="29" spans="1:4">
      <c r="A29" t="s">
        <v>303</v>
      </c>
      <c r="D29" s="37">
        <v>1531332.8474576271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2:H16"/>
  <sheetViews>
    <sheetView tabSelected="1" topLeftCell="A2" workbookViewId="0">
      <selection activeCell="M3" sqref="M3"/>
    </sheetView>
  </sheetViews>
  <sheetFormatPr defaultRowHeight="17"/>
  <sheetData>
    <row r="2" spans="1:8" ht="17.5" thickBot="1">
      <c r="A2" t="s">
        <v>224</v>
      </c>
    </row>
    <row r="3" spans="1:8" ht="17.5" thickBot="1">
      <c r="A3" s="15" t="s">
        <v>182</v>
      </c>
      <c r="B3" s="16" t="s">
        <v>12</v>
      </c>
      <c r="C3" s="16" t="s">
        <v>183</v>
      </c>
      <c r="D3" s="16" t="s">
        <v>2</v>
      </c>
      <c r="E3" s="16" t="s">
        <v>184</v>
      </c>
      <c r="F3" s="16" t="s">
        <v>185</v>
      </c>
      <c r="G3" s="16" t="s">
        <v>225</v>
      </c>
      <c r="H3" s="17" t="s">
        <v>186</v>
      </c>
    </row>
    <row r="4" spans="1:8">
      <c r="A4" s="18">
        <v>1006</v>
      </c>
      <c r="B4" s="19" t="s">
        <v>187</v>
      </c>
      <c r="C4" s="19" t="s">
        <v>6</v>
      </c>
      <c r="D4" s="19" t="s">
        <v>188</v>
      </c>
      <c r="E4" s="19" t="s">
        <v>189</v>
      </c>
      <c r="F4" s="19" t="s">
        <v>190</v>
      </c>
      <c r="G4" s="19">
        <v>36</v>
      </c>
      <c r="H4" s="20" t="s">
        <v>226</v>
      </c>
    </row>
    <row r="5" spans="1:8">
      <c r="A5" s="21">
        <v>1010</v>
      </c>
      <c r="B5" s="22" t="s">
        <v>191</v>
      </c>
      <c r="C5" s="22" t="s">
        <v>192</v>
      </c>
      <c r="D5" s="22" t="s">
        <v>193</v>
      </c>
      <c r="E5" s="22" t="s">
        <v>194</v>
      </c>
      <c r="F5" s="22" t="s">
        <v>190</v>
      </c>
      <c r="G5" s="22">
        <v>16</v>
      </c>
      <c r="H5" s="23" t="s">
        <v>195</v>
      </c>
    </row>
    <row r="6" spans="1:8">
      <c r="A6" s="21">
        <v>1008</v>
      </c>
      <c r="B6" s="22" t="s">
        <v>196</v>
      </c>
      <c r="C6" s="22" t="s">
        <v>192</v>
      </c>
      <c r="D6" s="22" t="s">
        <v>227</v>
      </c>
      <c r="E6" s="22" t="s">
        <v>197</v>
      </c>
      <c r="F6" s="22" t="s">
        <v>198</v>
      </c>
      <c r="G6" s="22">
        <v>24</v>
      </c>
      <c r="H6" s="23" t="s">
        <v>226</v>
      </c>
    </row>
    <row r="7" spans="1:8">
      <c r="A7" s="21">
        <v>1009</v>
      </c>
      <c r="B7" s="22" t="s">
        <v>199</v>
      </c>
      <c r="C7" s="22" t="s">
        <v>192</v>
      </c>
      <c r="D7" s="22" t="s">
        <v>188</v>
      </c>
      <c r="E7" s="22" t="s">
        <v>200</v>
      </c>
      <c r="F7" s="22" t="s">
        <v>198</v>
      </c>
      <c r="G7" s="22">
        <v>24</v>
      </c>
      <c r="H7" s="23" t="s">
        <v>226</v>
      </c>
    </row>
    <row r="8" spans="1:8">
      <c r="A8" s="21">
        <v>1001</v>
      </c>
      <c r="B8" s="22" t="s">
        <v>201</v>
      </c>
      <c r="C8" s="22" t="s">
        <v>202</v>
      </c>
      <c r="D8" s="22" t="s">
        <v>203</v>
      </c>
      <c r="E8" s="22" t="s">
        <v>204</v>
      </c>
      <c r="F8" s="22" t="s">
        <v>190</v>
      </c>
      <c r="G8" s="22">
        <v>150</v>
      </c>
      <c r="H8" s="23" t="s">
        <v>228</v>
      </c>
    </row>
    <row r="9" spans="1:8">
      <c r="A9" s="21">
        <v>1005</v>
      </c>
      <c r="B9" s="22" t="s">
        <v>205</v>
      </c>
      <c r="C9" s="22" t="s">
        <v>6</v>
      </c>
      <c r="D9" s="22" t="s">
        <v>188</v>
      </c>
      <c r="E9" s="22" t="s">
        <v>189</v>
      </c>
      <c r="F9" s="22" t="s">
        <v>190</v>
      </c>
      <c r="G9" s="22">
        <v>40</v>
      </c>
      <c r="H9" s="23" t="s">
        <v>229</v>
      </c>
    </row>
    <row r="10" spans="1:8">
      <c r="A10" s="21">
        <v>1002</v>
      </c>
      <c r="B10" s="22" t="s">
        <v>206</v>
      </c>
      <c r="C10" s="22" t="s">
        <v>207</v>
      </c>
      <c r="D10" s="22" t="s">
        <v>188</v>
      </c>
      <c r="E10" s="22" t="s">
        <v>208</v>
      </c>
      <c r="F10" s="22" t="s">
        <v>190</v>
      </c>
      <c r="G10" s="22">
        <v>128</v>
      </c>
      <c r="H10" s="23" t="s">
        <v>230</v>
      </c>
    </row>
    <row r="11" spans="1:8">
      <c r="A11" s="21">
        <v>1013</v>
      </c>
      <c r="B11" s="22" t="s">
        <v>209</v>
      </c>
      <c r="C11" s="22" t="s">
        <v>210</v>
      </c>
      <c r="D11" s="22" t="s">
        <v>231</v>
      </c>
      <c r="E11" s="22" t="s">
        <v>200</v>
      </c>
      <c r="F11" s="22" t="s">
        <v>211</v>
      </c>
      <c r="G11" s="22">
        <v>12</v>
      </c>
      <c r="H11" s="23" t="s">
        <v>226</v>
      </c>
    </row>
    <row r="12" spans="1:8">
      <c r="A12" s="21">
        <v>1003</v>
      </c>
      <c r="B12" s="22" t="s">
        <v>212</v>
      </c>
      <c r="C12" s="22" t="s">
        <v>213</v>
      </c>
      <c r="D12" s="22" t="s">
        <v>214</v>
      </c>
      <c r="E12" s="22" t="s">
        <v>215</v>
      </c>
      <c r="F12" s="22" t="s">
        <v>190</v>
      </c>
      <c r="G12" s="22">
        <v>124</v>
      </c>
      <c r="H12" s="23" t="s">
        <v>195</v>
      </c>
    </row>
    <row r="13" spans="1:8">
      <c r="A13" s="21">
        <v>1011</v>
      </c>
      <c r="B13" s="22" t="s">
        <v>216</v>
      </c>
      <c r="C13" s="22" t="s">
        <v>192</v>
      </c>
      <c r="D13" s="22" t="s">
        <v>188</v>
      </c>
      <c r="E13" s="22" t="s">
        <v>194</v>
      </c>
      <c r="F13" s="22" t="s">
        <v>198</v>
      </c>
      <c r="G13" s="22">
        <v>15</v>
      </c>
      <c r="H13" s="23" t="s">
        <v>226</v>
      </c>
    </row>
    <row r="14" spans="1:8">
      <c r="A14" s="21">
        <v>1007</v>
      </c>
      <c r="B14" s="22" t="s">
        <v>217</v>
      </c>
      <c r="C14" s="22" t="s">
        <v>6</v>
      </c>
      <c r="D14" s="22" t="s">
        <v>193</v>
      </c>
      <c r="E14" s="22" t="s">
        <v>218</v>
      </c>
      <c r="F14" s="22" t="s">
        <v>190</v>
      </c>
      <c r="G14" s="22">
        <v>26</v>
      </c>
      <c r="H14" s="23" t="s">
        <v>195</v>
      </c>
    </row>
    <row r="15" spans="1:8">
      <c r="A15" s="21">
        <v>1012</v>
      </c>
      <c r="B15" s="22" t="s">
        <v>219</v>
      </c>
      <c r="C15" s="22" t="s">
        <v>192</v>
      </c>
      <c r="D15" s="22" t="s">
        <v>188</v>
      </c>
      <c r="E15" s="22" t="s">
        <v>197</v>
      </c>
      <c r="F15" s="22" t="s">
        <v>190</v>
      </c>
      <c r="G15" s="22">
        <v>13</v>
      </c>
      <c r="H15" s="23" t="s">
        <v>229</v>
      </c>
    </row>
    <row r="16" spans="1:8">
      <c r="A16" s="21">
        <v>1004</v>
      </c>
      <c r="B16" s="22" t="s">
        <v>220</v>
      </c>
      <c r="C16" s="22" t="s">
        <v>221</v>
      </c>
      <c r="D16" s="22" t="s">
        <v>203</v>
      </c>
      <c r="E16" s="22" t="s">
        <v>222</v>
      </c>
      <c r="F16" s="22" t="s">
        <v>223</v>
      </c>
      <c r="G16" s="22">
        <v>60</v>
      </c>
      <c r="H16" s="23" t="s">
        <v>228</v>
      </c>
    </row>
  </sheetData>
  <phoneticPr fontId="1" type="noConversion"/>
  <conditionalFormatting sqref="E4:E16">
    <cfRule type="uniqueValues" dxfId="0" priority="1"/>
  </conditionalFormatting>
  <dataValidations count="1">
    <dataValidation type="custom" allowBlank="1" showInputMessage="1" showErrorMessage="1" sqref="A4:A16" xr:uid="{6DA5157A-639F-44E2-82EC-A3588FF2B3E3}">
      <formula1>COUNTIF($A$4:$A$16, $A4)=1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F10"/>
  <sheetViews>
    <sheetView topLeftCell="A16" workbookViewId="0">
      <selection activeCell="K23" sqref="K23"/>
    </sheetView>
  </sheetViews>
  <sheetFormatPr defaultRowHeight="17"/>
  <sheetData>
    <row r="1" spans="1:6">
      <c r="A1" s="32" t="s">
        <v>232</v>
      </c>
      <c r="B1" s="32"/>
      <c r="C1" s="32"/>
      <c r="D1" s="32"/>
      <c r="E1" s="32"/>
      <c r="F1" s="32"/>
    </row>
    <row r="2" spans="1:6">
      <c r="A2" s="1" t="s">
        <v>233</v>
      </c>
      <c r="B2" s="1" t="s">
        <v>234</v>
      </c>
      <c r="C2" s="1" t="s">
        <v>235</v>
      </c>
      <c r="D2" s="1" t="s">
        <v>236</v>
      </c>
      <c r="E2" s="1" t="s">
        <v>237</v>
      </c>
      <c r="F2" s="1" t="s">
        <v>238</v>
      </c>
    </row>
    <row r="3" spans="1:6">
      <c r="A3" s="1">
        <v>1</v>
      </c>
      <c r="B3" s="1" t="s">
        <v>239</v>
      </c>
      <c r="C3" s="1">
        <v>1</v>
      </c>
      <c r="D3" s="1">
        <v>6</v>
      </c>
      <c r="E3" s="1">
        <v>16000</v>
      </c>
      <c r="F3" s="1">
        <v>20800</v>
      </c>
    </row>
    <row r="4" spans="1:6">
      <c r="A4" s="1">
        <v>2</v>
      </c>
      <c r="B4" s="1" t="s">
        <v>240</v>
      </c>
      <c r="C4" s="1">
        <v>3</v>
      </c>
      <c r="D4" s="1">
        <v>31</v>
      </c>
      <c r="E4" s="1">
        <v>55032</v>
      </c>
      <c r="F4" s="1">
        <v>429251</v>
      </c>
    </row>
    <row r="5" spans="1:6">
      <c r="A5" s="1">
        <v>3</v>
      </c>
      <c r="B5" s="1" t="s">
        <v>241</v>
      </c>
      <c r="C5" s="1">
        <v>2</v>
      </c>
      <c r="D5" s="1">
        <v>14</v>
      </c>
      <c r="E5" s="1">
        <v>44142</v>
      </c>
      <c r="F5" s="1">
        <v>141257</v>
      </c>
    </row>
    <row r="6" spans="1:6">
      <c r="A6" s="1">
        <v>4</v>
      </c>
      <c r="B6" s="1" t="s">
        <v>242</v>
      </c>
      <c r="C6" s="1">
        <v>3</v>
      </c>
      <c r="D6" s="1">
        <v>72</v>
      </c>
      <c r="E6" s="1">
        <v>12337</v>
      </c>
      <c r="F6" s="1">
        <v>247983</v>
      </c>
    </row>
    <row r="7" spans="1:6">
      <c r="A7" s="1">
        <v>5</v>
      </c>
      <c r="B7" s="1" t="s">
        <v>243</v>
      </c>
      <c r="C7" s="1">
        <v>3</v>
      </c>
      <c r="D7" s="1">
        <v>45</v>
      </c>
      <c r="E7" s="1">
        <v>10355</v>
      </c>
      <c r="F7" s="1">
        <v>124266</v>
      </c>
    </row>
    <row r="8" spans="1:6">
      <c r="A8" s="1">
        <v>6</v>
      </c>
      <c r="B8" s="1" t="s">
        <v>244</v>
      </c>
      <c r="C8" s="1">
        <v>4</v>
      </c>
      <c r="D8" s="1">
        <v>38</v>
      </c>
      <c r="E8" s="1">
        <v>16131</v>
      </c>
      <c r="F8" s="1">
        <v>151636</v>
      </c>
    </row>
    <row r="9" spans="1:6">
      <c r="A9" s="1">
        <v>7</v>
      </c>
      <c r="B9" s="1" t="s">
        <v>245</v>
      </c>
      <c r="C9" s="1">
        <v>1</v>
      </c>
      <c r="D9" s="1">
        <v>15</v>
      </c>
      <c r="E9" s="1">
        <v>12500</v>
      </c>
      <c r="F9" s="1">
        <v>50000</v>
      </c>
    </row>
    <row r="10" spans="1:6">
      <c r="A10" s="1">
        <v>8</v>
      </c>
      <c r="B10" s="1" t="s">
        <v>246</v>
      </c>
      <c r="C10" s="1">
        <v>2</v>
      </c>
      <c r="D10" s="1">
        <v>47</v>
      </c>
      <c r="E10" s="1">
        <v>12500</v>
      </c>
      <c r="F10" s="1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I11"/>
  <sheetViews>
    <sheetView workbookViewId="0">
      <selection activeCell="K9" sqref="K9"/>
    </sheetView>
  </sheetViews>
  <sheetFormatPr defaultRowHeight="17"/>
  <cols>
    <col min="1" max="1" width="9" bestFit="1" customWidth="1"/>
    <col min="2" max="2" width="8.58203125" customWidth="1"/>
    <col min="3" max="3" width="8.33203125" customWidth="1"/>
    <col min="4" max="4" width="6" customWidth="1"/>
    <col min="5" max="5" width="9" bestFit="1" customWidth="1"/>
    <col min="6" max="6" width="11.83203125" customWidth="1"/>
    <col min="7" max="7" width="10.25" customWidth="1"/>
    <col min="8" max="8" width="11.08203125" customWidth="1"/>
    <col min="9" max="9" width="13.08203125" customWidth="1"/>
  </cols>
  <sheetData>
    <row r="1" spans="1:9" ht="21">
      <c r="A1" s="33" t="s">
        <v>247</v>
      </c>
      <c r="B1" s="33"/>
      <c r="C1" s="33"/>
      <c r="D1" s="33"/>
      <c r="E1" s="33"/>
      <c r="F1" s="33"/>
      <c r="G1" s="33"/>
      <c r="H1" s="33"/>
      <c r="I1" s="33"/>
    </row>
    <row r="2" spans="1:9">
      <c r="A2" s="3" t="s">
        <v>159</v>
      </c>
      <c r="B2" s="3" t="s">
        <v>1</v>
      </c>
      <c r="C2" s="3" t="s">
        <v>248</v>
      </c>
      <c r="D2" s="3" t="s">
        <v>3</v>
      </c>
      <c r="E2" s="3" t="s">
        <v>249</v>
      </c>
      <c r="F2" s="3" t="s">
        <v>4</v>
      </c>
      <c r="G2" s="3" t="s">
        <v>163</v>
      </c>
      <c r="H2" s="3" t="s">
        <v>5</v>
      </c>
      <c r="I2" s="3" t="s">
        <v>250</v>
      </c>
    </row>
    <row r="3" spans="1:9">
      <c r="A3" s="3" t="s">
        <v>251</v>
      </c>
      <c r="B3" s="3" t="s">
        <v>252</v>
      </c>
      <c r="C3" s="3" t="s">
        <v>8</v>
      </c>
      <c r="D3" s="3" t="s">
        <v>9</v>
      </c>
      <c r="E3" s="1">
        <v>16</v>
      </c>
      <c r="F3" s="38">
        <v>1266666.6666663301</v>
      </c>
      <c r="G3" s="38">
        <v>480000</v>
      </c>
      <c r="H3" s="38">
        <v>208000</v>
      </c>
      <c r="I3" s="10">
        <f t="shared" ref="I3:I11" si="0">F3+G3+H3</f>
        <v>1954666.6666663301</v>
      </c>
    </row>
    <row r="4" spans="1:9">
      <c r="A4" s="3" t="s">
        <v>253</v>
      </c>
      <c r="B4" s="3" t="s">
        <v>254</v>
      </c>
      <c r="C4" s="3" t="s">
        <v>255</v>
      </c>
      <c r="D4" s="3" t="s">
        <v>7</v>
      </c>
      <c r="E4" s="1">
        <v>9</v>
      </c>
      <c r="F4" s="38">
        <v>1250000</v>
      </c>
      <c r="G4" s="38">
        <v>375000</v>
      </c>
      <c r="H4" s="38">
        <v>62500</v>
      </c>
      <c r="I4" s="10">
        <f t="shared" si="0"/>
        <v>1687500</v>
      </c>
    </row>
    <row r="5" spans="1:9">
      <c r="A5" s="3" t="s">
        <v>256</v>
      </c>
      <c r="B5" s="3" t="s">
        <v>257</v>
      </c>
      <c r="C5" s="3" t="s">
        <v>8</v>
      </c>
      <c r="D5" s="3" t="s">
        <v>6</v>
      </c>
      <c r="E5" s="1">
        <v>4</v>
      </c>
      <c r="F5" s="38">
        <v>666666.66666633298</v>
      </c>
      <c r="G5" s="38">
        <v>200000</v>
      </c>
      <c r="H5" s="38">
        <v>20000</v>
      </c>
      <c r="I5" s="10">
        <f t="shared" si="0"/>
        <v>886666.66666633298</v>
      </c>
    </row>
    <row r="6" spans="1:9">
      <c r="A6" s="3" t="s">
        <v>258</v>
      </c>
      <c r="B6" s="3" t="s">
        <v>259</v>
      </c>
      <c r="C6" s="3" t="s">
        <v>214</v>
      </c>
      <c r="D6" s="3" t="s">
        <v>9</v>
      </c>
      <c r="E6" s="1">
        <v>12</v>
      </c>
      <c r="F6" s="38">
        <v>1400000</v>
      </c>
      <c r="G6" s="38">
        <v>420000</v>
      </c>
      <c r="H6" s="38">
        <v>112000</v>
      </c>
      <c r="I6" s="10">
        <f t="shared" si="0"/>
        <v>1932000</v>
      </c>
    </row>
    <row r="7" spans="1:9">
      <c r="A7" s="3" t="s">
        <v>260</v>
      </c>
      <c r="B7" s="3" t="s">
        <v>261</v>
      </c>
      <c r="C7" s="3" t="s">
        <v>255</v>
      </c>
      <c r="D7" s="3" t="s">
        <v>6</v>
      </c>
      <c r="E7" s="1">
        <v>3</v>
      </c>
      <c r="F7" s="38">
        <v>950000</v>
      </c>
      <c r="G7" s="38">
        <v>190000</v>
      </c>
      <c r="H7" s="38">
        <v>19000</v>
      </c>
      <c r="I7" s="10">
        <f t="shared" si="0"/>
        <v>1159000</v>
      </c>
    </row>
    <row r="8" spans="1:9">
      <c r="A8" s="3" t="s">
        <v>262</v>
      </c>
      <c r="B8" s="3" t="s">
        <v>263</v>
      </c>
      <c r="C8" s="3" t="s">
        <v>214</v>
      </c>
      <c r="D8" s="3" t="s">
        <v>6</v>
      </c>
      <c r="E8" s="1">
        <v>4</v>
      </c>
      <c r="F8" s="38">
        <v>1000000</v>
      </c>
      <c r="G8" s="38">
        <v>200000</v>
      </c>
      <c r="H8" s="38">
        <v>20000</v>
      </c>
      <c r="I8" s="10">
        <f t="shared" si="0"/>
        <v>1220000</v>
      </c>
    </row>
    <row r="9" spans="1:9">
      <c r="A9" s="3" t="s">
        <v>264</v>
      </c>
      <c r="B9" s="3" t="s">
        <v>265</v>
      </c>
      <c r="C9" s="3" t="s">
        <v>8</v>
      </c>
      <c r="D9" s="3" t="s">
        <v>7</v>
      </c>
      <c r="E9" s="1">
        <v>8</v>
      </c>
      <c r="F9" s="38">
        <v>866666.66666633298</v>
      </c>
      <c r="G9" s="38">
        <v>360000</v>
      </c>
      <c r="H9" s="38">
        <v>60000</v>
      </c>
      <c r="I9" s="10">
        <f t="shared" si="0"/>
        <v>1286666.6666663331</v>
      </c>
    </row>
    <row r="10" spans="1:9">
      <c r="A10" s="3" t="s">
        <v>266</v>
      </c>
      <c r="B10" s="3" t="s">
        <v>267</v>
      </c>
      <c r="C10" s="3" t="s">
        <v>214</v>
      </c>
      <c r="D10" s="3" t="s">
        <v>7</v>
      </c>
      <c r="E10" s="1">
        <v>9</v>
      </c>
      <c r="F10" s="38">
        <v>1250000</v>
      </c>
      <c r="G10" s="38">
        <v>375000</v>
      </c>
      <c r="H10" s="38">
        <v>62500</v>
      </c>
      <c r="I10" s="10">
        <f t="shared" si="0"/>
        <v>1687500</v>
      </c>
    </row>
    <row r="11" spans="1:9">
      <c r="A11" s="3" t="s">
        <v>268</v>
      </c>
      <c r="B11" s="3" t="s">
        <v>269</v>
      </c>
      <c r="C11" s="3" t="s">
        <v>255</v>
      </c>
      <c r="D11" s="3" t="s">
        <v>9</v>
      </c>
      <c r="E11" s="1">
        <v>11</v>
      </c>
      <c r="F11" s="38">
        <v>1350000</v>
      </c>
      <c r="G11" s="38">
        <v>405000</v>
      </c>
      <c r="H11" s="38">
        <v>108000</v>
      </c>
      <c r="I11" s="10">
        <f t="shared" si="0"/>
        <v>1863000</v>
      </c>
    </row>
  </sheetData>
  <mergeCells count="1">
    <mergeCell ref="A1:I1"/>
  </mergeCells>
  <phoneticPr fontId="1" type="noConversion"/>
  <conditionalFormatting sqref="I3:I11">
    <cfRule type="colorScale" priority="1">
      <colorScale>
        <cfvo type="min"/>
        <cfvo type="max"/>
        <color rgb="FFFF0000"/>
        <color rgb="FFFFFF00"/>
      </colorScale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B1:E5"/>
  <sheetViews>
    <sheetView workbookViewId="0">
      <selection activeCell="K26" sqref="K26"/>
    </sheetView>
  </sheetViews>
  <sheetFormatPr defaultRowHeight="17"/>
  <cols>
    <col min="1" max="1" width="4.25" customWidth="1"/>
    <col min="2" max="2" width="12.75" customWidth="1"/>
    <col min="3" max="4" width="11.83203125" bestFit="1" customWidth="1"/>
    <col min="5" max="5" width="12.58203125" bestFit="1" customWidth="1"/>
  </cols>
  <sheetData>
    <row r="1" spans="2:5">
      <c r="B1" t="s">
        <v>270</v>
      </c>
    </row>
    <row r="3" spans="2:5">
      <c r="B3" s="24" t="s">
        <v>248</v>
      </c>
      <c r="C3" s="24" t="s">
        <v>271</v>
      </c>
      <c r="D3" s="24" t="s">
        <v>272</v>
      </c>
      <c r="E3" s="24" t="s">
        <v>273</v>
      </c>
    </row>
    <row r="4" spans="2:5">
      <c r="B4" t="s">
        <v>274</v>
      </c>
      <c r="C4">
        <v>3</v>
      </c>
      <c r="D4">
        <v>6</v>
      </c>
      <c r="E4">
        <v>9</v>
      </c>
    </row>
    <row r="5" spans="2:5">
      <c r="B5" t="s">
        <v>275</v>
      </c>
      <c r="C5">
        <v>3</v>
      </c>
      <c r="D5">
        <v>4</v>
      </c>
      <c r="E5">
        <v>7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량입력">
          <controlPr defaultSize="0" autoLine="0" r:id="rId4">
            <anchor moveWithCells="1">
              <from>
                <xdr:col>2</xdr:col>
                <xdr:colOff>774700</xdr:colOff>
                <xdr:row>0</xdr:row>
                <xdr:rowOff>57150</xdr:rowOff>
              </from>
              <to>
                <xdr:col>3</xdr:col>
                <xdr:colOff>857250</xdr:colOff>
                <xdr:row>1</xdr:row>
                <xdr:rowOff>146050</xdr:rowOff>
              </to>
            </anchor>
          </controlPr>
        </control>
      </mc:Choice>
      <mc:Fallback>
        <control shapeId="2049" r:id="rId3" name="cmd수량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최영주</cp:lastModifiedBy>
  <cp:lastPrinted>2026-06-21T17:54:37Z</cp:lastPrinted>
  <dcterms:created xsi:type="dcterms:W3CDTF">2023-05-11T11:47:16Z</dcterms:created>
  <dcterms:modified xsi:type="dcterms:W3CDTF">2026-06-21T18:34:11Z</dcterms:modified>
</cp:coreProperties>
</file>