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 codeName="{37A63EE7-654F-3FA9-A528-636911D70600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류\Desktop\2026_컴활1급실기_기본서(20251121)\2026기본서_컴활1급실기\01 엑셀\03 기본모의고사\"/>
    </mc:Choice>
  </mc:AlternateContent>
  <xr:revisionPtr revIDLastSave="0" documentId="13_ncr:1_{98940E27-0344-42A0-87F5-126B9ECF846E}" xr6:coauthVersionLast="47" xr6:coauthVersionMax="47" xr10:uidLastSave="{00000000-0000-0000-0000-000000000000}"/>
  <bookViews>
    <workbookView xWindow="-98" yWindow="-98" windowWidth="21795" windowHeight="12975" tabRatio="765" activeTab="7" xr2:uid="{0E0FC216-47B2-48BC-BA16-25062CF71296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'기본작업-1'!$A$3:$H$15</definedName>
    <definedName name="_xlnm._FilterDatabase" localSheetId="4" hidden="1">'분석작업-2'!$A$2:$H$24</definedName>
    <definedName name="_xlnm.Criteria" localSheetId="0">'기본작업-1'!$A$17:$A$18</definedName>
    <definedName name="_xlnm.Extract" localSheetId="0">'기본작업-1'!$A$20:$H$20</definedName>
    <definedName name="_xlnm.Print_Area" localSheetId="1">'기본작업-2'!$B$1:$F$11</definedName>
  </definedNames>
  <calcPr calcId="191029"/>
  <pivotCaches>
    <pivotCache cacheId="3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50" i="2" l="1"/>
  <c r="I51" i="2"/>
  <c r="I52" i="2"/>
  <c r="I53" i="2"/>
  <c r="I54" i="2"/>
  <c r="I55" i="2"/>
  <c r="I56" i="2"/>
  <c r="I57" i="2"/>
  <c r="I58" i="2"/>
  <c r="I59" i="2"/>
  <c r="I60" i="2"/>
  <c r="I61" i="2"/>
  <c r="I49" i="2"/>
  <c r="H50" i="2"/>
  <c r="H51" i="2"/>
  <c r="H52" i="2"/>
  <c r="H53" i="2"/>
  <c r="H54" i="2"/>
  <c r="H55" i="2"/>
  <c r="H56" i="2"/>
  <c r="H57" i="2"/>
  <c r="H58" i="2"/>
  <c r="H59" i="2"/>
  <c r="H60" i="2"/>
  <c r="H61" i="2"/>
  <c r="H49" i="2"/>
  <c r="G31" i="2"/>
  <c r="G29" i="2"/>
  <c r="E30" i="2"/>
  <c r="E31" i="2"/>
  <c r="E32" i="2"/>
  <c r="E33" i="2"/>
  <c r="E34" i="2"/>
  <c r="E35" i="2"/>
  <c r="E36" i="2"/>
  <c r="E37" i="2"/>
  <c r="E29" i="2"/>
  <c r="C30" i="2"/>
  <c r="C31" i="2"/>
  <c r="C32" i="2"/>
  <c r="C33" i="2"/>
  <c r="C34" i="2"/>
  <c r="C35" i="2"/>
  <c r="C36" i="2"/>
  <c r="C37" i="2"/>
  <c r="C29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10" i="2"/>
  <c r="C3" i="2" a="1"/>
  <c r="C3" i="2" s="1"/>
  <c r="C4" i="2" a="1"/>
  <c r="C4" i="2" s="1"/>
  <c r="C5" i="2" a="1"/>
  <c r="C5" i="2" s="1"/>
  <c r="C6" i="2" a="1"/>
  <c r="C6" i="2" s="1"/>
  <c r="B4" i="2" a="1"/>
  <c r="B4" i="2" s="1"/>
  <c r="B5" i="2" a="1"/>
  <c r="B5" i="2" s="1"/>
  <c r="B6" i="2" a="1"/>
  <c r="B6" i="2" s="1"/>
  <c r="B3" i="2" a="1"/>
  <c r="B3" i="2" s="1"/>
  <c r="A18" i="1"/>
  <c r="H4" i="4"/>
  <c r="H7" i="4"/>
  <c r="H20" i="4"/>
  <c r="H6" i="4"/>
  <c r="H8" i="4"/>
  <c r="H9" i="4"/>
  <c r="H10" i="4"/>
  <c r="H11" i="4"/>
  <c r="H23" i="4"/>
  <c r="H13" i="4"/>
  <c r="H14" i="4"/>
  <c r="H24" i="4"/>
  <c r="H16" i="4"/>
  <c r="H17" i="4"/>
  <c r="H12" i="4"/>
  <c r="H19" i="4"/>
  <c r="H5" i="4"/>
  <c r="H21" i="4"/>
  <c r="H22" i="4"/>
  <c r="H15" i="4"/>
  <c r="H18" i="4"/>
  <c r="H3" i="4"/>
  <c r="E5" i="8"/>
  <c r="F5" i="8"/>
  <c r="E6" i="8"/>
  <c r="F6" i="8"/>
  <c r="E7" i="8"/>
  <c r="F7" i="8"/>
  <c r="E8" i="8"/>
  <c r="F8" i="8"/>
  <c r="E9" i="8"/>
  <c r="F9" i="8"/>
  <c r="E10" i="8"/>
  <c r="F10" i="8"/>
  <c r="E11" i="8"/>
  <c r="F11" i="8"/>
  <c r="H16" i="2" a="1"/>
  <c r="H17" i="2" a="1"/>
  <c r="H18" i="2" a="1"/>
  <c r="H19" i="2" a="1"/>
  <c r="H20" i="2" a="1"/>
  <c r="H25" i="2" a="1"/>
  <c r="H11" i="2" a="1"/>
  <c r="H22" i="2" a="1"/>
  <c r="H24" i="2" a="1"/>
  <c r="H21" i="2" a="1"/>
  <c r="H23" i="2" a="1"/>
  <c r="H15" i="2" a="1"/>
  <c r="H10" i="2" a="1"/>
  <c r="H12" i="2" a="1"/>
  <c r="H13" i="2" a="1"/>
  <c r="H14" i="2" a="1"/>
  <c r="H15" i="2" l="1"/>
  <c r="H25" i="2"/>
  <c r="H14" i="2"/>
  <c r="H13" i="2"/>
  <c r="H23" i="2"/>
  <c r="H12" i="2"/>
  <c r="H21" i="2"/>
  <c r="H20" i="2"/>
  <c r="H19" i="2"/>
  <c r="H18" i="2"/>
  <c r="H17" i="2"/>
  <c r="H16" i="2"/>
  <c r="H24" i="2"/>
  <c r="H22" i="2"/>
  <c r="H11" i="2"/>
  <c r="H10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5D5841F-7913-4E36-8804-F908B6582577}" name="MS Access Database_Query" type="1" refreshedVersion="8" background="1">
    <dbPr connection="DSN=MS Access Database;DBQ=C:\Users\류\Desktop\2026_컴활1급실기_기본서(20251121)\2026기본서_컴활1급실기\01 엑셀\03 기본모의고사\정보검색.accdb;DefaultDir=C:\Users\류\Desktop\2026_컴활1급실기_기본서(20251121)\2026기본서_컴활1급실기\01 엑셀\03 기본모의고사;DriverId=25;FIL=MS Access;MaxBufferSize=2048;PageTimeout=5;" command="SELECT 정보검색결과.학번, 정보검색결과.이름, 정보검색결과.학과, 정보검색결과.성별, 정보검색결과.`중간(30%)`, 정보검색결과.`기말(40%)`, 정보검색결과.`출석(10%)`, 정보검색결과.`과제(20%)`, 정보검색결과.`총점(100%)`_x000d__x000a_FROM 정보검색결과 정보검색결과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<sst xmlns="http://schemas.openxmlformats.org/spreadsheetml/2006/main" count="371" uniqueCount="242">
  <si>
    <t>[표1]</t>
  </si>
  <si>
    <t>게임 CD별 보유 수량</t>
  </si>
  <si>
    <t>제품번호</t>
  </si>
  <si>
    <t>제품명</t>
  </si>
  <si>
    <t>등급</t>
  </si>
  <si>
    <t>등록일자</t>
  </si>
  <si>
    <t>단가</t>
  </si>
  <si>
    <t>수량</t>
  </si>
  <si>
    <t>금액</t>
  </si>
  <si>
    <t>C-02</t>
  </si>
  <si>
    <t>용의 전설</t>
  </si>
  <si>
    <t>18세이상</t>
  </si>
  <si>
    <t>E-01</t>
  </si>
  <si>
    <t>만년</t>
  </si>
  <si>
    <t>14세이상</t>
  </si>
  <si>
    <t>D-02</t>
  </si>
  <si>
    <t>한국 협객전</t>
  </si>
  <si>
    <t>[표2]</t>
  </si>
  <si>
    <t>이름</t>
  </si>
  <si>
    <t>기본점수</t>
  </si>
  <si>
    <t>지점코드</t>
  </si>
  <si>
    <t>총매출액</t>
  </si>
  <si>
    <t>매출원가</t>
  </si>
  <si>
    <t>매출이익</t>
  </si>
  <si>
    <t>지역</t>
  </si>
  <si>
    <t>S01</t>
  </si>
  <si>
    <t>D02</t>
  </si>
  <si>
    <t>G03</t>
  </si>
  <si>
    <t>B04</t>
  </si>
  <si>
    <t>K05</t>
  </si>
  <si>
    <t>S06</t>
  </si>
  <si>
    <t>B07</t>
  </si>
  <si>
    <t>장르</t>
  </si>
  <si>
    <t>드라마</t>
  </si>
  <si>
    <t>애니메이션</t>
  </si>
  <si>
    <t>액션</t>
  </si>
  <si>
    <t>코메디</t>
  </si>
  <si>
    <t>관리코드</t>
  </si>
  <si>
    <t>변경</t>
  </si>
  <si>
    <t>타이틀명</t>
  </si>
  <si>
    <t>입고일자</t>
  </si>
  <si>
    <t>DVD 가격</t>
  </si>
  <si>
    <t>대여료</t>
  </si>
  <si>
    <t>원가대여횟수</t>
  </si>
  <si>
    <t>비디오-2</t>
  </si>
  <si>
    <t>3000마일</t>
  </si>
  <si>
    <t>비디오-1</t>
  </si>
  <si>
    <t>7년만의 외출</t>
  </si>
  <si>
    <t>비디오-16</t>
  </si>
  <si>
    <t>내겐 너무 가벼운 그녀</t>
  </si>
  <si>
    <t>비디오-19</t>
  </si>
  <si>
    <t>달마야 놀자</t>
  </si>
  <si>
    <t>비디오-13</t>
  </si>
  <si>
    <t>마리이야기</t>
  </si>
  <si>
    <t>비디오-4</t>
  </si>
  <si>
    <t>빨강머리앤</t>
  </si>
  <si>
    <t>비디오-12</t>
  </si>
  <si>
    <t>뿌리</t>
  </si>
  <si>
    <t>비디오-17</t>
  </si>
  <si>
    <t>서부전선 이상없다</t>
  </si>
  <si>
    <t>비디오-14</t>
  </si>
  <si>
    <t>스몰빌</t>
  </si>
  <si>
    <t>비디오-20</t>
  </si>
  <si>
    <t>스파이 게임</t>
  </si>
  <si>
    <t>비디오-18</t>
  </si>
  <si>
    <t>슬레이어즈  NEXT</t>
  </si>
  <si>
    <t>비디오-8</t>
  </si>
  <si>
    <t>아비정전</t>
  </si>
  <si>
    <t>비디오-15</t>
  </si>
  <si>
    <t>양철북</t>
  </si>
  <si>
    <t>비디오-6</t>
  </si>
  <si>
    <t>일단 뛰어</t>
  </si>
  <si>
    <t>비디오-10</t>
  </si>
  <si>
    <t>자이언트 로보</t>
  </si>
  <si>
    <t>비디오-21</t>
  </si>
  <si>
    <t>재미있는 영화</t>
  </si>
  <si>
    <t>[표3]</t>
  </si>
  <si>
    <t>1분기 맥주 판매량</t>
  </si>
  <si>
    <t>품명</t>
  </si>
  <si>
    <t>매입수량</t>
  </si>
  <si>
    <t>매입금액</t>
  </si>
  <si>
    <t>매출수량</t>
  </si>
  <si>
    <t>매출금액</t>
  </si>
  <si>
    <t>세번째로 큰값</t>
  </si>
  <si>
    <t>라거</t>
  </si>
  <si>
    <t>하이트</t>
  </si>
  <si>
    <t>두번째로 작은값</t>
  </si>
  <si>
    <t>카스</t>
  </si>
  <si>
    <t>단가표</t>
  </si>
  <si>
    <t>매입단가</t>
  </si>
  <si>
    <t>매출단가</t>
  </si>
  <si>
    <t>[표4]</t>
  </si>
  <si>
    <t>[표5]</t>
  </si>
  <si>
    <t>평균</t>
  </si>
  <si>
    <t>할인율</t>
  </si>
  <si>
    <t>결석일수</t>
  </si>
  <si>
    <t>[표6]</t>
  </si>
  <si>
    <t>성명</t>
  </si>
  <si>
    <t>수강과목</t>
  </si>
  <si>
    <t>출석일수</t>
  </si>
  <si>
    <t>1차</t>
  </si>
  <si>
    <t>2차</t>
  </si>
  <si>
    <t>3차</t>
  </si>
  <si>
    <t>추가점수</t>
  </si>
  <si>
    <t>박연</t>
  </si>
  <si>
    <t>인터넷-고급</t>
  </si>
  <si>
    <t>이순신</t>
  </si>
  <si>
    <t>인터넷-중급</t>
  </si>
  <si>
    <t>성삼문</t>
  </si>
  <si>
    <t>오피스-중급</t>
  </si>
  <si>
    <t>송시열</t>
  </si>
  <si>
    <t>오피스-고급</t>
  </si>
  <si>
    <t>지석영</t>
  </si>
  <si>
    <t>임꺽정</t>
  </si>
  <si>
    <t>인터넷-초급</t>
  </si>
  <si>
    <t>성춘향</t>
  </si>
  <si>
    <t>윈도우-중급</t>
  </si>
  <si>
    <t>홍영식</t>
  </si>
  <si>
    <t>윈도우-고급</t>
  </si>
  <si>
    <t>권율</t>
  </si>
  <si>
    <t>안정복</t>
  </si>
  <si>
    <t>윈도우-초급</t>
  </si>
  <si>
    <t>김시습</t>
  </si>
  <si>
    <t>오피스-초급</t>
  </si>
  <si>
    <t>한용운</t>
  </si>
  <si>
    <t>정약용</t>
  </si>
  <si>
    <t>[표1]</t>
    <phoneticPr fontId="1" type="noConversion"/>
  </si>
  <si>
    <t>학번</t>
  </si>
  <si>
    <t>성별</t>
  </si>
  <si>
    <t>중간(30%)</t>
  </si>
  <si>
    <t>기말(40%)</t>
  </si>
  <si>
    <t>출석(10%)</t>
  </si>
  <si>
    <t>과제(20%)</t>
  </si>
  <si>
    <t>총점(100%)</t>
  </si>
  <si>
    <t>A-001</t>
  </si>
  <si>
    <t>탁구공</t>
  </si>
  <si>
    <t>남</t>
  </si>
  <si>
    <t>A-014</t>
  </si>
  <si>
    <t>박혜영</t>
  </si>
  <si>
    <t>여</t>
  </si>
  <si>
    <t>A-017</t>
  </si>
  <si>
    <t>맹지오</t>
  </si>
  <si>
    <t>B-003</t>
  </si>
  <si>
    <t>최고참</t>
  </si>
  <si>
    <t>B-007</t>
  </si>
  <si>
    <t>서울이</t>
  </si>
  <si>
    <t>B-010</t>
  </si>
  <si>
    <t>강장자</t>
  </si>
  <si>
    <t>B-021</t>
  </si>
  <si>
    <t>박득경</t>
  </si>
  <si>
    <t>B-022</t>
  </si>
  <si>
    <t>박승진</t>
  </si>
  <si>
    <t>B-023</t>
  </si>
  <si>
    <t>김현진</t>
  </si>
  <si>
    <t>C-030</t>
  </si>
  <si>
    <t>이수안</t>
  </si>
  <si>
    <t>D-008</t>
  </si>
  <si>
    <t>조용희</t>
  </si>
  <si>
    <t>D-018</t>
  </si>
  <si>
    <t>백윤주</t>
  </si>
  <si>
    <t>D-019</t>
  </si>
  <si>
    <t>남경진</t>
  </si>
  <si>
    <t>D-024</t>
  </si>
  <si>
    <t>장윤하</t>
  </si>
  <si>
    <t>D-027</t>
  </si>
  <si>
    <t>윤석훈</t>
  </si>
  <si>
    <t>E-002</t>
  </si>
  <si>
    <t>남이섬</t>
  </si>
  <si>
    <t>E-005</t>
  </si>
  <si>
    <t>김새네</t>
  </si>
  <si>
    <t>E-028</t>
  </si>
  <si>
    <t>이미경</t>
  </si>
  <si>
    <t>F-004</t>
  </si>
  <si>
    <t>이용실</t>
  </si>
  <si>
    <t>F-015</t>
  </si>
  <si>
    <t>박종기</t>
  </si>
  <si>
    <t>F-029</t>
  </si>
  <si>
    <t>윤영근</t>
  </si>
  <si>
    <t>G-026</t>
  </si>
  <si>
    <t>송기화</t>
  </si>
  <si>
    <t>경기 대리점 판매현황</t>
  </si>
  <si>
    <t>품목</t>
  </si>
  <si>
    <t>목표량</t>
  </si>
  <si>
    <t>판매량</t>
  </si>
  <si>
    <t>판매액</t>
  </si>
  <si>
    <t>프린터</t>
  </si>
  <si>
    <t>MP3</t>
  </si>
  <si>
    <t>카메라</t>
  </si>
  <si>
    <t>컴퓨터</t>
  </si>
  <si>
    <t>스캐너</t>
  </si>
  <si>
    <t>핸드폰</t>
  </si>
  <si>
    <t>HDTV</t>
  </si>
  <si>
    <t>캠코더</t>
  </si>
  <si>
    <t>전자상거래 성적 일람표</t>
  </si>
  <si>
    <t>학과</t>
  </si>
  <si>
    <t>중간</t>
  </si>
  <si>
    <t>기말</t>
  </si>
  <si>
    <t>과제</t>
  </si>
  <si>
    <t>출석</t>
  </si>
  <si>
    <t>권진현</t>
  </si>
  <si>
    <t>B001</t>
  </si>
  <si>
    <t>E-BUSINESS과</t>
  </si>
  <si>
    <t>김선희</t>
  </si>
  <si>
    <t>A001</t>
  </si>
  <si>
    <t>전자상거래과</t>
  </si>
  <si>
    <t>나진규</t>
  </si>
  <si>
    <t>D003</t>
  </si>
  <si>
    <t>컴퓨터과</t>
  </si>
  <si>
    <t>박선교</t>
  </si>
  <si>
    <t>D001</t>
  </si>
  <si>
    <t>박인숙</t>
  </si>
  <si>
    <t>C002</t>
  </si>
  <si>
    <t>인터넷정보과</t>
  </si>
  <si>
    <t>안진이</t>
  </si>
  <si>
    <t>C001</t>
  </si>
  <si>
    <t>이종택</t>
  </si>
  <si>
    <t>A004</t>
  </si>
  <si>
    <t>최석두</t>
  </si>
  <si>
    <t>B002</t>
  </si>
  <si>
    <t>허진희</t>
  </si>
  <si>
    <t>C003</t>
  </si>
  <si>
    <t>홍나리</t>
  </si>
  <si>
    <t>D002</t>
  </si>
  <si>
    <t>물품 구매 내역</t>
  </si>
  <si>
    <t>구매일자</t>
  </si>
  <si>
    <t>품목명</t>
  </si>
  <si>
    <t>구매수량</t>
  </si>
  <si>
    <t>등록시간</t>
    <phoneticPr fontId="1" type="noConversion"/>
  </si>
  <si>
    <t>왕의 전설</t>
    <phoneticPr fontId="1" type="noConversion"/>
  </si>
  <si>
    <t>협객</t>
    <phoneticPr fontId="1" type="noConversion"/>
  </si>
  <si>
    <t>조건</t>
    <phoneticPr fontId="1" type="noConversion"/>
  </si>
  <si>
    <t>총합계</t>
  </si>
  <si>
    <t>합계 : 중간(30%)</t>
  </si>
  <si>
    <t>전체 합계 : 중간(30%)</t>
  </si>
  <si>
    <t>전체 합계 : 기말(40%)</t>
  </si>
  <si>
    <t>합계 : 기말(40%)</t>
  </si>
  <si>
    <t>(모두)</t>
  </si>
  <si>
    <t>값</t>
  </si>
  <si>
    <t>학번2</t>
  </si>
  <si>
    <t>A반</t>
  </si>
  <si>
    <t>B반</t>
  </si>
  <si>
    <t>C반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</si>
</sst>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mm&quot;월&quot;\ d&quot;일&quot;;@"/>
    <numFmt numFmtId="177" formatCode="0.0%"/>
    <numFmt numFmtId="178" formatCode="hh:mm"/>
    <numFmt numFmtId="179" formatCode="General\ &quot;이&quot;&quot;상&quot;"/>
    <numFmt numFmtId="180" formatCode="[=1]&quot;남&quot;;&quot;여&quot;"/>
  </numFmts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b/>
      <u val="double"/>
      <sz val="16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8"/>
        <bgColor theme="8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3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41" fontId="0" fillId="0" borderId="0" xfId="1" applyFo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14" fontId="0" fillId="0" borderId="1" xfId="0" applyNumberFormat="1" applyBorder="1" applyAlignment="1">
      <alignment horizontal="center" vertical="center"/>
    </xf>
    <xf numFmtId="177" fontId="0" fillId="0" borderId="1" xfId="2" applyNumberFormat="1" applyFont="1" applyBorder="1">
      <alignment vertical="center"/>
    </xf>
    <xf numFmtId="177" fontId="0" fillId="0" borderId="1" xfId="0" applyNumberFormat="1" applyBorder="1">
      <alignment vertical="center"/>
    </xf>
    <xf numFmtId="0" fontId="3" fillId="3" borderId="5" xfId="0" applyFont="1" applyFill="1" applyBorder="1">
      <alignment vertical="center"/>
    </xf>
    <xf numFmtId="0" fontId="3" fillId="3" borderId="6" xfId="0" applyFont="1" applyFill="1" applyBorder="1">
      <alignment vertical="center"/>
    </xf>
    <xf numFmtId="0" fontId="3" fillId="3" borderId="7" xfId="0" applyFont="1" applyFill="1" applyBorder="1">
      <alignment vertical="center"/>
    </xf>
    <xf numFmtId="0" fontId="0" fillId="0" borderId="5" xfId="0" applyBorder="1">
      <alignment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6" fillId="0" borderId="0" xfId="0" applyFont="1" applyAlignment="1">
      <alignment horizontal="center" vertical="center"/>
    </xf>
    <xf numFmtId="14" fontId="0" fillId="0" borderId="0" xfId="0" applyNumberFormat="1">
      <alignment vertical="center"/>
    </xf>
    <xf numFmtId="3" fontId="0" fillId="0" borderId="0" xfId="0" applyNumberFormat="1">
      <alignment vertical="center"/>
    </xf>
    <xf numFmtId="178" fontId="0" fillId="0" borderId="0" xfId="0" applyNumberFormat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Protection="1">
      <alignment vertical="center"/>
      <protection hidden="1"/>
    </xf>
    <xf numFmtId="9" fontId="0" fillId="0" borderId="1" xfId="2" applyFont="1" applyBorder="1" applyAlignment="1" applyProtection="1">
      <alignment horizontal="center" vertical="center"/>
      <protection hidden="1"/>
    </xf>
    <xf numFmtId="0" fontId="4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180" fontId="0" fillId="0" borderId="1" xfId="0" applyNumberFormat="1" applyBorder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3">
    <dxf>
      <fill>
        <patternFill>
          <bgColor rgb="FFFFC000"/>
        </patternFill>
      </fill>
    </dxf>
    <dxf>
      <font>
        <b/>
        <i val="0"/>
        <u val="double"/>
      </font>
    </dxf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경기 대리점 판매현황</a:t>
            </a:r>
          </a:p>
        </c:rich>
      </c:tx>
      <c:layout>
        <c:manualLayout>
          <c:xMode val="edge"/>
          <c:yMode val="edge"/>
          <c:x val="0.42226268591426069"/>
          <c:y val="1.693121881222833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15"/>
      <c:rotY val="1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'기타작업-1'!$A$3</c:f>
              <c:strCache>
                <c:ptCount val="1"/>
                <c:pt idx="0">
                  <c:v>프린터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'기타작업-1'!$C$3:$D$3</c:f>
              <c:numCache>
                <c:formatCode>General</c:formatCode>
                <c:ptCount val="2"/>
                <c:pt idx="0">
                  <c:v>9</c:v>
                </c:pt>
                <c:pt idx="1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B96-45F9-8166-6C17206991DC}"/>
            </c:ext>
          </c:extLst>
        </c:ser>
        <c:ser>
          <c:idx val="1"/>
          <c:order val="1"/>
          <c:tx>
            <c:strRef>
              <c:f>'기타작업-1'!$A$4</c:f>
              <c:strCache>
                <c:ptCount val="1"/>
                <c:pt idx="0">
                  <c:v>MP3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'기타작업-1'!$C$4:$D$4</c:f>
              <c:numCache>
                <c:formatCode>General</c:formatCode>
                <c:ptCount val="2"/>
                <c:pt idx="0">
                  <c:v>5</c:v>
                </c:pt>
                <c:pt idx="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96-45F9-8166-6C17206991DC}"/>
            </c:ext>
          </c:extLst>
        </c:ser>
        <c:ser>
          <c:idx val="2"/>
          <c:order val="2"/>
          <c:tx>
            <c:strRef>
              <c:f>'기타작업-1'!$A$5</c:f>
              <c:strCache>
                <c:ptCount val="1"/>
                <c:pt idx="0">
                  <c:v>카메라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'기타작업-1'!$C$5:$D$5</c:f>
              <c:numCache>
                <c:formatCode>General</c:formatCode>
                <c:ptCount val="2"/>
                <c:pt idx="0">
                  <c:v>11</c:v>
                </c:pt>
                <c:pt idx="1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E9B-4FA8-B770-7E7C0F7F881F}"/>
            </c:ext>
          </c:extLst>
        </c:ser>
        <c:ser>
          <c:idx val="3"/>
          <c:order val="3"/>
          <c:tx>
            <c:strRef>
              <c:f>'기타작업-1'!$A$6</c:f>
              <c:strCache>
                <c:ptCount val="1"/>
                <c:pt idx="0">
                  <c:v>컴퓨터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'기타작업-1'!$C$6:$D$6</c:f>
              <c:numCache>
                <c:formatCode>General</c:formatCode>
                <c:ptCount val="2"/>
                <c:pt idx="0">
                  <c:v>14</c:v>
                </c:pt>
                <c:pt idx="1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E9B-4FA8-B770-7E7C0F7F881F}"/>
            </c:ext>
          </c:extLst>
        </c:ser>
        <c:ser>
          <c:idx val="4"/>
          <c:order val="4"/>
          <c:tx>
            <c:strRef>
              <c:f>'기타작업-1'!$A$7</c:f>
              <c:strCache>
                <c:ptCount val="1"/>
                <c:pt idx="0">
                  <c:v>스캐너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'기타작업-1'!$C$7:$D$7</c:f>
              <c:numCache>
                <c:formatCode>General</c:formatCode>
                <c:ptCount val="2"/>
                <c:pt idx="0">
                  <c:v>7</c:v>
                </c:pt>
                <c:pt idx="1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E9B-4FA8-B770-7E7C0F7F881F}"/>
            </c:ext>
          </c:extLst>
        </c:ser>
        <c:ser>
          <c:idx val="5"/>
          <c:order val="5"/>
          <c:tx>
            <c:strRef>
              <c:f>'기타작업-1'!$A$8</c:f>
              <c:strCache>
                <c:ptCount val="1"/>
                <c:pt idx="0">
                  <c:v>핸드폰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'기타작업-1'!$C$8:$D$8</c:f>
              <c:numCache>
                <c:formatCode>General</c:formatCode>
                <c:ptCount val="2"/>
                <c:pt idx="0">
                  <c:v>17</c:v>
                </c:pt>
                <c:pt idx="1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E9B-4FA8-B770-7E7C0F7F881F}"/>
            </c:ext>
          </c:extLst>
        </c:ser>
        <c:ser>
          <c:idx val="6"/>
          <c:order val="6"/>
          <c:tx>
            <c:strRef>
              <c:f>'기타작업-1'!$A$9</c:f>
              <c:strCache>
                <c:ptCount val="1"/>
                <c:pt idx="0">
                  <c:v>HDTV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'기타작업-1'!$C$9:$D$9</c:f>
              <c:numCache>
                <c:formatCode>General</c:formatCode>
                <c:ptCount val="2"/>
                <c:pt idx="0">
                  <c:v>12</c:v>
                </c:pt>
                <c:pt idx="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E9B-4FA8-B770-7E7C0F7F881F}"/>
            </c:ext>
          </c:extLst>
        </c:ser>
        <c:ser>
          <c:idx val="7"/>
          <c:order val="7"/>
          <c:tx>
            <c:strRef>
              <c:f>'기타작업-1'!$A$10</c:f>
              <c:strCache>
                <c:ptCount val="1"/>
                <c:pt idx="0">
                  <c:v>캠코더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'기타작업-1'!$C$10:$D$10</c:f>
              <c:numCache>
                <c:formatCode>General</c:formatCode>
                <c:ptCount val="2"/>
                <c:pt idx="0">
                  <c:v>19</c:v>
                </c:pt>
                <c:pt idx="1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E9B-4FA8-B770-7E7C0F7F88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gapDepth val="50"/>
        <c:shape val="cylinder"/>
        <c:axId val="1198334528"/>
        <c:axId val="1198342688"/>
        <c:axId val="0"/>
      </c:bar3DChart>
      <c:catAx>
        <c:axId val="119833452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품목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98342688"/>
        <c:crosses val="autoZero"/>
        <c:auto val="1"/>
        <c:lblAlgn val="ctr"/>
        <c:lblOffset val="100"/>
        <c:noMultiLvlLbl val="0"/>
      </c:catAx>
      <c:valAx>
        <c:axId val="11983426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prstDash val="solid"/>
              <a:miter lim="800000"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개수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98334528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bg1"/>
        </a:solidFill>
        <a:ln>
          <a:noFill/>
        </a:ln>
        <a:effectLst>
          <a:outerShdw blurRad="63500" sx="102000" sy="102000" algn="ctr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247650</xdr:colOff>
      <xdr:row>0</xdr:row>
      <xdr:rowOff>57150</xdr:rowOff>
    </xdr:from>
    <xdr:to>
      <xdr:col>5</xdr:col>
      <xdr:colOff>679450</xdr:colOff>
      <xdr:row>2</xdr:row>
      <xdr:rowOff>63500</xdr:rowOff>
    </xdr:to>
    <xdr:sp macro="" textlink="" fLocksText="0">
      <xdr:nvSpPr>
        <xdr:cNvPr id="2" name="사각형: 둥근 모서리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495300" y="57150"/>
          <a:ext cx="3803650" cy="438150"/>
        </a:xfrm>
        <a:prstGeom prst="roundRect">
          <a:avLst/>
        </a:prstGeom>
        <a:solidFill>
          <a:srgbClr val="92D050"/>
        </a:solidFill>
        <a:ln w="19050"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400" b="1"/>
            <a:t>지점별 매출 성과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8</xdr:col>
      <xdr:colOff>0</xdr:colOff>
      <xdr:row>32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14</xdr:row>
      <xdr:rowOff>0</xdr:rowOff>
    </xdr:from>
    <xdr:to>
      <xdr:col>6</xdr:col>
      <xdr:colOff>0</xdr:colOff>
      <xdr:row>16</xdr:row>
      <xdr:rowOff>0</xdr:rowOff>
    </xdr:to>
    <xdr:sp macro="[0]!성별표시" textlink="">
      <xdr:nvSpPr>
        <xdr:cNvPr id="2" name="육각형 1">
          <a:extLst>
            <a:ext uri="{FF2B5EF4-FFF2-40B4-BE49-F238E27FC236}">
              <a16:creationId xmlns:a16="http://schemas.microsoft.com/office/drawing/2014/main" id="{77417156-61F2-610B-DE4B-0BA0F9FF9078}"/>
            </a:ext>
          </a:extLst>
        </xdr:cNvPr>
        <xdr:cNvSpPr/>
      </xdr:nvSpPr>
      <xdr:spPr>
        <a:xfrm>
          <a:off x="2628900" y="3048000"/>
          <a:ext cx="1162050" cy="428625"/>
        </a:xfrm>
        <a:prstGeom prst="hexagon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성별표시</a:t>
          </a:r>
        </a:p>
      </xdr:txBody>
    </xdr:sp>
    <xdr:clientData/>
  </xdr:twoCellAnchor>
  <xdr:twoCellAnchor>
    <xdr:from>
      <xdr:col>6</xdr:col>
      <xdr:colOff>0</xdr:colOff>
      <xdr:row>14</xdr:row>
      <xdr:rowOff>0</xdr:rowOff>
    </xdr:from>
    <xdr:to>
      <xdr:col>8</xdr:col>
      <xdr:colOff>0</xdr:colOff>
      <xdr:row>16</xdr:row>
      <xdr:rowOff>0</xdr:rowOff>
    </xdr:to>
    <xdr:sp macro="[0]!성적관리" textlink="">
      <xdr:nvSpPr>
        <xdr:cNvPr id="3" name="육각형 2">
          <a:extLst>
            <a:ext uri="{FF2B5EF4-FFF2-40B4-BE49-F238E27FC236}">
              <a16:creationId xmlns:a16="http://schemas.microsoft.com/office/drawing/2014/main" id="{48C060D5-9B87-0600-8B11-7B1C7458ABBF}"/>
            </a:ext>
          </a:extLst>
        </xdr:cNvPr>
        <xdr:cNvSpPr/>
      </xdr:nvSpPr>
      <xdr:spPr>
        <a:xfrm>
          <a:off x="3790950" y="3048000"/>
          <a:ext cx="1162050" cy="428625"/>
        </a:xfrm>
        <a:prstGeom prst="hexagon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관리대상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2</xdr:row>
          <xdr:rowOff>0</xdr:rowOff>
        </xdr:from>
        <xdr:to>
          <xdr:col>7</xdr:col>
          <xdr:colOff>114300</xdr:colOff>
          <xdr:row>3</xdr:row>
          <xdr:rowOff>142875</xdr:rowOff>
        </xdr:to>
        <xdr:sp macro="" textlink="">
          <xdr:nvSpPr>
            <xdr:cNvPr id="3073" name="cmd구매내역입력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7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류" refreshedDate="46093.559860185182" backgroundQuery="1" createdVersion="8" refreshedVersion="8" minRefreshableVersion="3" recordCount="21" xr:uid="{AAD158DB-F4FE-4ACD-9D18-C86F7EA2B774}">
  <cacheSource type="external" connectionId="1"/>
  <cacheFields count="10">
    <cacheField name="학번" numFmtId="0" sqlType="-9">
      <sharedItems count="21">
        <s v="A-001"/>
        <s v="B-003"/>
        <s v="B-007"/>
        <s v="B-010"/>
        <s v="A-014"/>
        <s v="A-017"/>
        <s v="B-021"/>
        <s v="B-022"/>
        <s v="B-023"/>
        <s v="C-030"/>
        <s v="A-032"/>
        <s v="B-047"/>
        <s v="B-049"/>
        <s v="A-055"/>
        <s v="B-056"/>
        <s v="B-058"/>
        <s v="B-060"/>
        <s v="A-066"/>
        <s v="B-067"/>
        <s v="A-069"/>
        <s v="B-070"/>
      </sharedItems>
      <fieldGroup par="9"/>
    </cacheField>
    <cacheField name="이름" numFmtId="0" sqlType="-9">
      <sharedItems count="21">
        <s v="탁구공"/>
        <s v="최고참"/>
        <s v="서울이"/>
        <s v="강장자"/>
        <s v="박혜영"/>
        <s v="맹지오"/>
        <s v="박득경"/>
        <s v="박승진"/>
        <s v="김현진"/>
        <s v="이수안"/>
        <s v="최예인"/>
        <s v="봉하영"/>
        <s v="신소진"/>
        <s v="최신호"/>
        <s v="박건창"/>
        <s v="홍길동"/>
        <s v="김덕진"/>
        <s v="이명섭"/>
        <s v="이수지"/>
        <s v="유동근"/>
        <s v="최수종"/>
      </sharedItems>
    </cacheField>
    <cacheField name="학과" numFmtId="0" sqlType="-9">
      <sharedItems count="6">
        <s v="eBusiness과"/>
        <s v="전자상거래과"/>
        <s v="정보관리과"/>
        <s v="경영전략과"/>
        <s v="마케팅사업과"/>
        <s v="컴퓨터공학과"/>
      </sharedItems>
    </cacheField>
    <cacheField name="성별" numFmtId="0" sqlType="-9">
      <sharedItems count="2">
        <s v="남"/>
        <s v="여"/>
      </sharedItems>
    </cacheField>
    <cacheField name="중간(30%)" numFmtId="0" sqlType="8">
      <sharedItems containsSemiMixedTypes="0" containsString="0" containsNumber="1" containsInteger="1" minValue="20" maxValue="30" count="9">
        <n v="28"/>
        <n v="20"/>
        <n v="25"/>
        <n v="30"/>
        <n v="21"/>
        <n v="27"/>
        <n v="24"/>
        <n v="22"/>
        <n v="29"/>
      </sharedItems>
    </cacheField>
    <cacheField name="기말(40%)" numFmtId="0" sqlType="8">
      <sharedItems containsSemiMixedTypes="0" containsString="0" containsNumber="1" containsInteger="1" minValue="24" maxValue="40" count="13">
        <n v="38"/>
        <n v="35"/>
        <n v="34"/>
        <n v="24"/>
        <n v="40"/>
        <n v="31"/>
        <n v="26"/>
        <n v="30"/>
        <n v="29"/>
        <n v="28"/>
        <n v="39"/>
        <n v="25"/>
        <n v="33"/>
      </sharedItems>
    </cacheField>
    <cacheField name="출석(10%)" numFmtId="0" sqlType="8">
      <sharedItems containsSemiMixedTypes="0" containsString="0" containsNumber="1" containsInteger="1" minValue="5" maxValue="10" count="6">
        <n v="8"/>
        <n v="9"/>
        <n v="5"/>
        <n v="6"/>
        <n v="7"/>
        <n v="10"/>
      </sharedItems>
    </cacheField>
    <cacheField name="과제(20%)" numFmtId="0" sqlType="8">
      <sharedItems containsSemiMixedTypes="0" containsString="0" containsNumber="1" containsInteger="1" minValue="15" maxValue="20" count="6">
        <n v="17"/>
        <n v="18"/>
        <n v="20"/>
        <n v="15"/>
        <n v="16"/>
        <n v="19"/>
      </sharedItems>
    </cacheField>
    <cacheField name="총점(100%)" numFmtId="0" sqlType="8">
      <sharedItems containsSemiMixedTypes="0" containsString="0" containsNumber="1" containsInteger="1" minValue="69" maxValue="95" count="13">
        <n v="91"/>
        <n v="82"/>
        <n v="87"/>
        <n v="69"/>
        <n v="95"/>
        <n v="85"/>
        <n v="74"/>
        <n v="77"/>
        <n v="83"/>
        <n v="84"/>
        <n v="70"/>
        <n v="81"/>
        <n v="89"/>
      </sharedItems>
    </cacheField>
    <cacheField name="학번2" numFmtId="0" databaseField="0">
      <fieldGroup base="0">
        <discretePr count="21">
          <x v="1"/>
          <x v="2"/>
          <x v="2"/>
          <x v="2"/>
          <x v="1"/>
          <x v="1"/>
          <x v="2"/>
          <x v="2"/>
          <x v="2"/>
          <x v="0"/>
          <x v="1"/>
          <x v="2"/>
          <x v="2"/>
          <x v="1"/>
          <x v="2"/>
          <x v="2"/>
          <x v="2"/>
          <x v="1"/>
          <x v="2"/>
          <x v="1"/>
          <x v="2"/>
        </discretePr>
        <groupItems count="3">
          <s v="C-030"/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1">
  <r>
    <x v="0"/>
    <x v="0"/>
    <x v="0"/>
    <x v="0"/>
    <x v="0"/>
    <x v="0"/>
    <x v="0"/>
    <x v="0"/>
    <x v="0"/>
  </r>
  <r>
    <x v="1"/>
    <x v="1"/>
    <x v="1"/>
    <x v="0"/>
    <x v="1"/>
    <x v="1"/>
    <x v="1"/>
    <x v="1"/>
    <x v="1"/>
  </r>
  <r>
    <x v="2"/>
    <x v="2"/>
    <x v="1"/>
    <x v="1"/>
    <x v="2"/>
    <x v="2"/>
    <x v="0"/>
    <x v="2"/>
    <x v="2"/>
  </r>
  <r>
    <x v="3"/>
    <x v="3"/>
    <x v="2"/>
    <x v="1"/>
    <x v="2"/>
    <x v="3"/>
    <x v="2"/>
    <x v="3"/>
    <x v="3"/>
  </r>
  <r>
    <x v="4"/>
    <x v="4"/>
    <x v="3"/>
    <x v="1"/>
    <x v="3"/>
    <x v="4"/>
    <x v="2"/>
    <x v="2"/>
    <x v="4"/>
  </r>
  <r>
    <x v="5"/>
    <x v="5"/>
    <x v="2"/>
    <x v="0"/>
    <x v="2"/>
    <x v="5"/>
    <x v="1"/>
    <x v="2"/>
    <x v="5"/>
  </r>
  <r>
    <x v="6"/>
    <x v="6"/>
    <x v="0"/>
    <x v="0"/>
    <x v="4"/>
    <x v="6"/>
    <x v="1"/>
    <x v="1"/>
    <x v="6"/>
  </r>
  <r>
    <x v="7"/>
    <x v="7"/>
    <x v="3"/>
    <x v="0"/>
    <x v="1"/>
    <x v="6"/>
    <x v="3"/>
    <x v="0"/>
    <x v="3"/>
  </r>
  <r>
    <x v="8"/>
    <x v="8"/>
    <x v="4"/>
    <x v="1"/>
    <x v="5"/>
    <x v="7"/>
    <x v="2"/>
    <x v="3"/>
    <x v="7"/>
  </r>
  <r>
    <x v="9"/>
    <x v="9"/>
    <x v="0"/>
    <x v="1"/>
    <x v="0"/>
    <x v="8"/>
    <x v="1"/>
    <x v="4"/>
    <x v="1"/>
  </r>
  <r>
    <x v="10"/>
    <x v="10"/>
    <x v="5"/>
    <x v="1"/>
    <x v="6"/>
    <x v="9"/>
    <x v="3"/>
    <x v="4"/>
    <x v="6"/>
  </r>
  <r>
    <x v="11"/>
    <x v="11"/>
    <x v="0"/>
    <x v="1"/>
    <x v="0"/>
    <x v="7"/>
    <x v="0"/>
    <x v="0"/>
    <x v="8"/>
  </r>
  <r>
    <x v="12"/>
    <x v="12"/>
    <x v="0"/>
    <x v="1"/>
    <x v="4"/>
    <x v="10"/>
    <x v="0"/>
    <x v="4"/>
    <x v="9"/>
  </r>
  <r>
    <x v="13"/>
    <x v="13"/>
    <x v="5"/>
    <x v="0"/>
    <x v="7"/>
    <x v="4"/>
    <x v="2"/>
    <x v="4"/>
    <x v="8"/>
  </r>
  <r>
    <x v="14"/>
    <x v="14"/>
    <x v="0"/>
    <x v="0"/>
    <x v="1"/>
    <x v="0"/>
    <x v="0"/>
    <x v="0"/>
    <x v="8"/>
  </r>
  <r>
    <x v="15"/>
    <x v="15"/>
    <x v="4"/>
    <x v="0"/>
    <x v="4"/>
    <x v="11"/>
    <x v="4"/>
    <x v="0"/>
    <x v="10"/>
  </r>
  <r>
    <x v="16"/>
    <x v="16"/>
    <x v="0"/>
    <x v="0"/>
    <x v="8"/>
    <x v="6"/>
    <x v="4"/>
    <x v="5"/>
    <x v="11"/>
  </r>
  <r>
    <x v="17"/>
    <x v="17"/>
    <x v="0"/>
    <x v="0"/>
    <x v="2"/>
    <x v="7"/>
    <x v="1"/>
    <x v="0"/>
    <x v="11"/>
  </r>
  <r>
    <x v="18"/>
    <x v="18"/>
    <x v="3"/>
    <x v="1"/>
    <x v="5"/>
    <x v="0"/>
    <x v="1"/>
    <x v="3"/>
    <x v="12"/>
  </r>
  <r>
    <x v="19"/>
    <x v="19"/>
    <x v="1"/>
    <x v="0"/>
    <x v="8"/>
    <x v="12"/>
    <x v="2"/>
    <x v="0"/>
    <x v="9"/>
  </r>
  <r>
    <x v="20"/>
    <x v="20"/>
    <x v="1"/>
    <x v="0"/>
    <x v="5"/>
    <x v="8"/>
    <x v="5"/>
    <x v="3"/>
    <x v="1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77FD989-5B92-4AF7-A2A1-B8EB49CB3C4B}" name="피벗 테이블1" cacheId="3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3:F15" firstHeaderRow="1" firstDataRow="2" firstDataCol="3" rowPageCount="1" colPageCount="1"/>
  <pivotFields count="10">
    <pivotField axis="axisRow" compact="0" showAll="0">
      <items count="22">
        <item x="0"/>
        <item x="4"/>
        <item x="5"/>
        <item x="10"/>
        <item x="13"/>
        <item x="17"/>
        <item x="19"/>
        <item x="1"/>
        <item x="2"/>
        <item x="3"/>
        <item x="6"/>
        <item x="7"/>
        <item x="8"/>
        <item x="11"/>
        <item x="12"/>
        <item x="14"/>
        <item x="15"/>
        <item x="16"/>
        <item x="18"/>
        <item x="20"/>
        <item x="9"/>
        <item t="default"/>
      </items>
    </pivotField>
    <pivotField axis="axisPage" compact="0" showAll="0">
      <items count="22">
        <item x="3"/>
        <item x="16"/>
        <item x="8"/>
        <item x="5"/>
        <item x="14"/>
        <item x="6"/>
        <item x="7"/>
        <item x="4"/>
        <item x="11"/>
        <item x="2"/>
        <item x="12"/>
        <item x="19"/>
        <item x="17"/>
        <item x="9"/>
        <item x="18"/>
        <item x="1"/>
        <item x="20"/>
        <item x="13"/>
        <item x="10"/>
        <item x="0"/>
        <item x="15"/>
        <item t="default"/>
      </items>
    </pivotField>
    <pivotField compact="0" showAll="0"/>
    <pivotField axis="axisCol" compact="0" showAll="0">
      <items count="3">
        <item x="0"/>
        <item x="1"/>
        <item t="default"/>
      </items>
    </pivotField>
    <pivotField dataField="1" compact="0" showAll="0"/>
    <pivotField dataField="1" compact="0" showAll="0"/>
    <pivotField compact="0" showAll="0"/>
    <pivotField compact="0" showAll="0"/>
    <pivotField compact="0" showAll="0"/>
    <pivotField axis="axisRow" compact="0" showAll="0">
      <items count="4">
        <item n="A반" sd="0" x="1"/>
        <item n="B반" sd="0" x="2"/>
        <item n="C반" sd="0" x="0"/>
        <item t="default"/>
      </items>
    </pivotField>
  </pivotFields>
  <rowFields count="3">
    <field x="9"/>
    <field x="0"/>
    <field x="-2"/>
  </rowFields>
  <rowItems count="11">
    <i>
      <x/>
    </i>
    <i r="2">
      <x/>
    </i>
    <i r="2" i="1">
      <x v="1"/>
    </i>
    <i>
      <x v="1"/>
    </i>
    <i r="2">
      <x/>
    </i>
    <i r="2" i="1">
      <x v="1"/>
    </i>
    <i>
      <x v="2"/>
    </i>
    <i r="2">
      <x/>
    </i>
    <i r="2" i="1">
      <x v="1"/>
    </i>
    <i t="grand">
      <x/>
    </i>
    <i t="grand" i="1">
      <x/>
    </i>
  </rowItems>
  <colFields count="1">
    <field x="3"/>
  </colFields>
  <colItems count="3">
    <i>
      <x/>
    </i>
    <i>
      <x v="1"/>
    </i>
    <i t="grand">
      <x/>
    </i>
  </colItems>
  <pageFields count="1">
    <pageField fld="1" hier="-1"/>
  </pageFields>
  <dataFields count="2">
    <dataField name="합계 : 중간(30%)" fld="4" showDataAs="percentOfCol" baseField="9" baseItem="0" numFmtId="10"/>
    <dataField name="합계 : 기말(40%)" fld="5" showDataAs="percentOfCol" baseField="0" baseItem="0" numFmtId="1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H26"/>
  <sheetViews>
    <sheetView workbookViewId="0">
      <selection activeCell="J6" sqref="J6"/>
    </sheetView>
  </sheetViews>
  <sheetFormatPr defaultRowHeight="16.899999999999999" x14ac:dyDescent="0.6"/>
  <cols>
    <col min="2" max="2" width="11.625" bestFit="1" customWidth="1"/>
    <col min="3" max="3" width="9.125" bestFit="1" customWidth="1"/>
    <col min="4" max="4" width="9.875" bestFit="1" customWidth="1"/>
    <col min="5" max="5" width="9" bestFit="1" customWidth="1"/>
    <col min="6" max="6" width="9.375" bestFit="1" customWidth="1"/>
    <col min="7" max="7" width="5.25" bestFit="1" customWidth="1"/>
    <col min="8" max="8" width="10.5" bestFit="1" customWidth="1"/>
    <col min="9" max="9" width="9.5" customWidth="1"/>
  </cols>
  <sheetData>
    <row r="1" spans="1:8" ht="24.75" x14ac:dyDescent="0.6">
      <c r="A1" t="s">
        <v>0</v>
      </c>
      <c r="B1" s="27" t="s">
        <v>1</v>
      </c>
      <c r="C1" s="27"/>
      <c r="D1" s="27"/>
      <c r="E1" s="27"/>
      <c r="F1" s="27"/>
      <c r="G1" s="27"/>
      <c r="H1" s="27"/>
    </row>
    <row r="3" spans="1:8" x14ac:dyDescent="0.6">
      <c r="A3" s="1" t="s">
        <v>2</v>
      </c>
      <c r="B3" s="1" t="s">
        <v>3</v>
      </c>
      <c r="C3" s="1" t="s">
        <v>4</v>
      </c>
      <c r="D3" s="1" t="s">
        <v>5</v>
      </c>
      <c r="E3" s="1" t="s">
        <v>227</v>
      </c>
      <c r="F3" s="1" t="s">
        <v>6</v>
      </c>
      <c r="G3" s="1" t="s">
        <v>7</v>
      </c>
      <c r="H3" s="1" t="s">
        <v>8</v>
      </c>
    </row>
    <row r="4" spans="1:8" x14ac:dyDescent="0.6">
      <c r="A4" s="1" t="s">
        <v>9</v>
      </c>
      <c r="B4" t="s">
        <v>228</v>
      </c>
      <c r="C4" s="1" t="s">
        <v>11</v>
      </c>
      <c r="D4" s="2">
        <v>45021</v>
      </c>
      <c r="E4" s="23">
        <v>0.52777777777777779</v>
      </c>
      <c r="F4" s="3">
        <v>18000</v>
      </c>
      <c r="G4" s="3">
        <v>3</v>
      </c>
      <c r="H4" s="3">
        <v>54000</v>
      </c>
    </row>
    <row r="5" spans="1:8" x14ac:dyDescent="0.6">
      <c r="A5" s="1" t="s">
        <v>9</v>
      </c>
      <c r="B5" t="s">
        <v>10</v>
      </c>
      <c r="C5" s="1" t="s">
        <v>11</v>
      </c>
      <c r="D5" s="2">
        <v>45021</v>
      </c>
      <c r="E5" s="23">
        <v>0.63194444444444442</v>
      </c>
      <c r="F5" s="3">
        <v>18000</v>
      </c>
      <c r="G5" s="3">
        <v>4</v>
      </c>
      <c r="H5" s="3">
        <v>72000</v>
      </c>
    </row>
    <row r="6" spans="1:8" x14ac:dyDescent="0.6">
      <c r="A6" s="1" t="s">
        <v>12</v>
      </c>
      <c r="B6" t="s">
        <v>13</v>
      </c>
      <c r="C6" s="1" t="s">
        <v>14</v>
      </c>
      <c r="D6" s="2">
        <v>45255</v>
      </c>
      <c r="E6" s="23">
        <v>0.59027777777777779</v>
      </c>
      <c r="F6" s="3">
        <v>17000</v>
      </c>
      <c r="G6" s="3">
        <v>10</v>
      </c>
      <c r="H6" s="3">
        <v>170000</v>
      </c>
    </row>
    <row r="7" spans="1:8" x14ac:dyDescent="0.6">
      <c r="A7" s="1" t="s">
        <v>12</v>
      </c>
      <c r="B7" t="s">
        <v>13</v>
      </c>
      <c r="C7" s="1" t="s">
        <v>14</v>
      </c>
      <c r="D7" s="2">
        <v>45255</v>
      </c>
      <c r="E7" s="23">
        <v>0.6875</v>
      </c>
      <c r="F7" s="3">
        <v>17000</v>
      </c>
      <c r="G7" s="3">
        <v>7</v>
      </c>
      <c r="H7" s="3">
        <v>119000</v>
      </c>
    </row>
    <row r="8" spans="1:8" x14ac:dyDescent="0.6">
      <c r="A8" s="1" t="s">
        <v>9</v>
      </c>
      <c r="B8" t="s">
        <v>10</v>
      </c>
      <c r="C8" s="1" t="s">
        <v>11</v>
      </c>
      <c r="D8" s="2">
        <v>45021</v>
      </c>
      <c r="E8" s="23">
        <v>0.53472222222222221</v>
      </c>
      <c r="F8" s="3">
        <v>18000</v>
      </c>
      <c r="G8" s="3">
        <v>5</v>
      </c>
      <c r="H8" s="3">
        <v>90000</v>
      </c>
    </row>
    <row r="9" spans="1:8" x14ac:dyDescent="0.6">
      <c r="A9" s="1" t="s">
        <v>9</v>
      </c>
      <c r="B9" t="s">
        <v>10</v>
      </c>
      <c r="C9" s="1" t="s">
        <v>11</v>
      </c>
      <c r="D9" s="2">
        <v>45021</v>
      </c>
      <c r="E9" s="23">
        <v>0.71527777777777779</v>
      </c>
      <c r="F9" s="3">
        <v>18000</v>
      </c>
      <c r="G9" s="3">
        <v>5</v>
      </c>
      <c r="H9" s="3">
        <v>90000</v>
      </c>
    </row>
    <row r="10" spans="1:8" x14ac:dyDescent="0.6">
      <c r="A10" s="1" t="s">
        <v>9</v>
      </c>
      <c r="B10" t="s">
        <v>228</v>
      </c>
      <c r="C10" s="1" t="s">
        <v>11</v>
      </c>
      <c r="D10" s="2">
        <v>45021</v>
      </c>
      <c r="E10" s="23">
        <v>0.46527777777777773</v>
      </c>
      <c r="F10" s="3">
        <v>18000</v>
      </c>
      <c r="G10" s="3">
        <v>9</v>
      </c>
      <c r="H10" s="3">
        <v>162000</v>
      </c>
    </row>
    <row r="11" spans="1:8" x14ac:dyDescent="0.6">
      <c r="A11" s="1" t="s">
        <v>15</v>
      </c>
      <c r="B11" t="s">
        <v>16</v>
      </c>
      <c r="C11" s="1" t="s">
        <v>11</v>
      </c>
      <c r="D11" s="2">
        <v>45140</v>
      </c>
      <c r="E11" s="23">
        <v>0.40972222222222227</v>
      </c>
      <c r="F11" s="3">
        <v>18000</v>
      </c>
      <c r="G11" s="3">
        <v>8</v>
      </c>
      <c r="H11" s="3">
        <v>144000</v>
      </c>
    </row>
    <row r="12" spans="1:8" x14ac:dyDescent="0.6">
      <c r="A12" s="1" t="s">
        <v>12</v>
      </c>
      <c r="B12" t="s">
        <v>13</v>
      </c>
      <c r="C12" s="1" t="s">
        <v>14</v>
      </c>
      <c r="D12" s="2">
        <v>45255</v>
      </c>
      <c r="E12" s="23">
        <v>0.4513888888888889</v>
      </c>
      <c r="F12" s="3">
        <v>17000</v>
      </c>
      <c r="G12" s="3">
        <v>4</v>
      </c>
      <c r="H12" s="3">
        <v>68000</v>
      </c>
    </row>
    <row r="13" spans="1:8" x14ac:dyDescent="0.6">
      <c r="A13" s="1" t="s">
        <v>12</v>
      </c>
      <c r="B13" t="s">
        <v>229</v>
      </c>
      <c r="C13" s="1" t="s">
        <v>14</v>
      </c>
      <c r="D13" s="2">
        <v>45255</v>
      </c>
      <c r="E13" s="23">
        <v>0.47222222222222227</v>
      </c>
      <c r="F13" s="3">
        <v>17000</v>
      </c>
      <c r="G13" s="3">
        <v>9</v>
      </c>
      <c r="H13" s="3">
        <v>153000</v>
      </c>
    </row>
    <row r="14" spans="1:8" x14ac:dyDescent="0.6">
      <c r="A14" s="1" t="s">
        <v>12</v>
      </c>
      <c r="B14" t="s">
        <v>13</v>
      </c>
      <c r="C14" s="1" t="s">
        <v>14</v>
      </c>
      <c r="D14" s="2">
        <v>45255</v>
      </c>
      <c r="E14" s="23">
        <v>0.44444444444444442</v>
      </c>
      <c r="F14" s="3">
        <v>17000</v>
      </c>
      <c r="G14" s="3">
        <v>9</v>
      </c>
      <c r="H14" s="3">
        <v>153000</v>
      </c>
    </row>
    <row r="15" spans="1:8" x14ac:dyDescent="0.6">
      <c r="A15" s="1" t="s">
        <v>12</v>
      </c>
      <c r="B15" t="s">
        <v>16</v>
      </c>
      <c r="C15" s="1" t="s">
        <v>14</v>
      </c>
      <c r="D15" s="2">
        <v>45255</v>
      </c>
      <c r="E15" s="23">
        <v>0.38194444444444442</v>
      </c>
      <c r="F15" s="3">
        <v>17000</v>
      </c>
      <c r="G15" s="3">
        <v>5</v>
      </c>
      <c r="H15" s="3">
        <v>85000</v>
      </c>
    </row>
    <row r="17" spans="1:8" x14ac:dyDescent="0.6">
      <c r="A17" s="1" t="s">
        <v>230</v>
      </c>
    </row>
    <row r="18" spans="1:8" x14ac:dyDescent="0.6">
      <c r="A18" t="b">
        <f>AND(G4&gt;AVERAGE($G$4:$G$15), H4&gt;AVERAGE($H$4:$H$15))</f>
        <v>0</v>
      </c>
    </row>
    <row r="20" spans="1:8" x14ac:dyDescent="0.6">
      <c r="A20" s="1" t="s">
        <v>2</v>
      </c>
      <c r="B20" s="1" t="s">
        <v>3</v>
      </c>
      <c r="C20" s="1" t="s">
        <v>4</v>
      </c>
      <c r="D20" s="1" t="s">
        <v>5</v>
      </c>
      <c r="E20" s="1" t="s">
        <v>227</v>
      </c>
      <c r="F20" s="1" t="s">
        <v>6</v>
      </c>
      <c r="G20" s="1" t="s">
        <v>7</v>
      </c>
      <c r="H20" s="1" t="s">
        <v>8</v>
      </c>
    </row>
    <row r="21" spans="1:8" x14ac:dyDescent="0.6">
      <c r="A21" s="1" t="s">
        <v>12</v>
      </c>
      <c r="B21" t="s">
        <v>13</v>
      </c>
      <c r="C21" s="1" t="s">
        <v>14</v>
      </c>
      <c r="D21" s="2">
        <v>45255</v>
      </c>
      <c r="E21" s="23">
        <v>0.59027777777777779</v>
      </c>
      <c r="F21" s="3">
        <v>17000</v>
      </c>
      <c r="G21" s="3">
        <v>10</v>
      </c>
      <c r="H21" s="3">
        <v>170000</v>
      </c>
    </row>
    <row r="22" spans="1:8" x14ac:dyDescent="0.6">
      <c r="A22" s="1" t="s">
        <v>12</v>
      </c>
      <c r="B22" t="s">
        <v>13</v>
      </c>
      <c r="C22" s="1" t="s">
        <v>14</v>
      </c>
      <c r="D22" s="2">
        <v>45255</v>
      </c>
      <c r="E22" s="23">
        <v>0.6875</v>
      </c>
      <c r="F22" s="3">
        <v>17000</v>
      </c>
      <c r="G22" s="3">
        <v>7</v>
      </c>
      <c r="H22" s="3">
        <v>119000</v>
      </c>
    </row>
    <row r="23" spans="1:8" x14ac:dyDescent="0.6">
      <c r="A23" s="1" t="s">
        <v>9</v>
      </c>
      <c r="B23" t="s">
        <v>228</v>
      </c>
      <c r="C23" s="1" t="s">
        <v>11</v>
      </c>
      <c r="D23" s="2">
        <v>45021</v>
      </c>
      <c r="E23" s="23">
        <v>0.46527777777777773</v>
      </c>
      <c r="F23" s="3">
        <v>18000</v>
      </c>
      <c r="G23" s="3">
        <v>9</v>
      </c>
      <c r="H23" s="3">
        <v>162000</v>
      </c>
    </row>
    <row r="24" spans="1:8" x14ac:dyDescent="0.6">
      <c r="A24" s="1" t="s">
        <v>15</v>
      </c>
      <c r="B24" t="s">
        <v>16</v>
      </c>
      <c r="C24" s="1" t="s">
        <v>11</v>
      </c>
      <c r="D24" s="2">
        <v>45140</v>
      </c>
      <c r="E24" s="23">
        <v>0.40972222222222227</v>
      </c>
      <c r="F24" s="3">
        <v>18000</v>
      </c>
      <c r="G24" s="3">
        <v>8</v>
      </c>
      <c r="H24" s="3">
        <v>144000</v>
      </c>
    </row>
    <row r="25" spans="1:8" x14ac:dyDescent="0.6">
      <c r="A25" s="1" t="s">
        <v>12</v>
      </c>
      <c r="B25" t="s">
        <v>229</v>
      </c>
      <c r="C25" s="1" t="s">
        <v>14</v>
      </c>
      <c r="D25" s="2">
        <v>45255</v>
      </c>
      <c r="E25" s="23">
        <v>0.47222222222222227</v>
      </c>
      <c r="F25" s="3">
        <v>17000</v>
      </c>
      <c r="G25" s="3">
        <v>9</v>
      </c>
      <c r="H25" s="3">
        <v>153000</v>
      </c>
    </row>
    <row r="26" spans="1:8" x14ac:dyDescent="0.6">
      <c r="A26" s="1" t="s">
        <v>12</v>
      </c>
      <c r="B26" t="s">
        <v>13</v>
      </c>
      <c r="C26" s="1" t="s">
        <v>14</v>
      </c>
      <c r="D26" s="2">
        <v>45255</v>
      </c>
      <c r="E26" s="23">
        <v>0.44444444444444442</v>
      </c>
      <c r="F26" s="3">
        <v>17000</v>
      </c>
      <c r="G26" s="3">
        <v>9</v>
      </c>
      <c r="H26" s="3">
        <v>153000</v>
      </c>
    </row>
  </sheetData>
  <mergeCells count="1">
    <mergeCell ref="B1:H1"/>
  </mergeCells>
  <phoneticPr fontId="1" type="noConversion"/>
  <conditionalFormatting sqref="B15">
    <cfRule type="expression" dxfId="2" priority="2">
      <formula>OR(LEFT($A15,1)="C",LEFT($A15,1)="D",$E15&gt;=0.5)</formula>
    </cfRule>
  </conditionalFormatting>
  <conditionalFormatting sqref="A4:H15">
    <cfRule type="expression" dxfId="1" priority="1">
      <formula>OR(OR(LEFT($A4,1)="C", LEFT($A4,1)="D"), $E4&gt;12/24)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EE7647-68F6-45C4-8501-419CA5E452BA}">
  <sheetPr codeName="Sheet3"/>
  <dimension ref="B4:F11"/>
  <sheetViews>
    <sheetView view="pageBreakPreview" zoomScale="60" zoomScaleNormal="100" workbookViewId="0">
      <selection activeCell="F16" sqref="F16"/>
    </sheetView>
  </sheetViews>
  <sheetFormatPr defaultRowHeight="16.899999999999999" x14ac:dyDescent="0.6"/>
  <cols>
    <col min="1" max="1" width="3.25" customWidth="1"/>
    <col min="2" max="2" width="11.5" customWidth="1"/>
    <col min="3" max="3" width="11" customWidth="1"/>
    <col min="4" max="4" width="10.25" customWidth="1"/>
    <col min="5" max="5" width="11.5" customWidth="1"/>
    <col min="6" max="6" width="11.625" customWidth="1"/>
  </cols>
  <sheetData>
    <row r="4" spans="2:6" x14ac:dyDescent="0.6">
      <c r="B4" s="4" t="s">
        <v>20</v>
      </c>
      <c r="C4" s="4" t="s">
        <v>21</v>
      </c>
      <c r="D4" s="4" t="s">
        <v>22</v>
      </c>
      <c r="E4" s="4" t="s">
        <v>23</v>
      </c>
      <c r="F4" s="4" t="s">
        <v>24</v>
      </c>
    </row>
    <row r="5" spans="2:6" x14ac:dyDescent="0.6">
      <c r="B5" s="4" t="s">
        <v>25</v>
      </c>
      <c r="C5" s="6">
        <v>1137</v>
      </c>
      <c r="D5" s="6">
        <v>823</v>
      </c>
      <c r="E5" s="25">
        <f t="shared" ref="E5:E11" si="0">C5-D5</f>
        <v>314</v>
      </c>
      <c r="F5" s="26" t="str">
        <f t="shared" ref="F5:F11" si="1">IF(OR(LEFT(B5,1)="S",LEFT(B5,1)="K"),"수도권",IF(OR(LEFT(B5,1)="D",LEFT(B5,1)="B"),"경상도","전라도"))</f>
        <v>수도권</v>
      </c>
    </row>
    <row r="6" spans="2:6" x14ac:dyDescent="0.6">
      <c r="B6" s="4" t="s">
        <v>26</v>
      </c>
      <c r="C6" s="6">
        <v>1027</v>
      </c>
      <c r="D6" s="6">
        <v>720</v>
      </c>
      <c r="E6" s="25">
        <f t="shared" si="0"/>
        <v>307</v>
      </c>
      <c r="F6" s="26" t="str">
        <f t="shared" si="1"/>
        <v>경상도</v>
      </c>
    </row>
    <row r="7" spans="2:6" x14ac:dyDescent="0.6">
      <c r="B7" s="4" t="s">
        <v>27</v>
      </c>
      <c r="C7" s="6">
        <v>923</v>
      </c>
      <c r="D7" s="6">
        <v>792</v>
      </c>
      <c r="E7" s="25">
        <f t="shared" si="0"/>
        <v>131</v>
      </c>
      <c r="F7" s="26" t="str">
        <f t="shared" si="1"/>
        <v>전라도</v>
      </c>
    </row>
    <row r="8" spans="2:6" x14ac:dyDescent="0.6">
      <c r="B8" s="4" t="s">
        <v>28</v>
      </c>
      <c r="C8" s="6">
        <v>1278</v>
      </c>
      <c r="D8" s="6">
        <v>879</v>
      </c>
      <c r="E8" s="25">
        <f t="shared" si="0"/>
        <v>399</v>
      </c>
      <c r="F8" s="26" t="str">
        <f t="shared" si="1"/>
        <v>경상도</v>
      </c>
    </row>
    <row r="9" spans="2:6" x14ac:dyDescent="0.6">
      <c r="B9" s="4" t="s">
        <v>29</v>
      </c>
      <c r="C9" s="6">
        <v>1087</v>
      </c>
      <c r="D9" s="6">
        <v>811</v>
      </c>
      <c r="E9" s="25">
        <f t="shared" si="0"/>
        <v>276</v>
      </c>
      <c r="F9" s="26" t="str">
        <f t="shared" si="1"/>
        <v>수도권</v>
      </c>
    </row>
    <row r="10" spans="2:6" x14ac:dyDescent="0.6">
      <c r="B10" s="4" t="s">
        <v>30</v>
      </c>
      <c r="C10" s="6">
        <v>987</v>
      </c>
      <c r="D10" s="6">
        <v>823</v>
      </c>
      <c r="E10" s="25">
        <f t="shared" si="0"/>
        <v>164</v>
      </c>
      <c r="F10" s="26" t="str">
        <f t="shared" si="1"/>
        <v>수도권</v>
      </c>
    </row>
    <row r="11" spans="2:6" x14ac:dyDescent="0.6">
      <c r="B11" s="4" t="s">
        <v>31</v>
      </c>
      <c r="C11" s="6">
        <v>1234</v>
      </c>
      <c r="D11" s="6">
        <v>983</v>
      </c>
      <c r="E11" s="25">
        <f t="shared" si="0"/>
        <v>251</v>
      </c>
      <c r="F11" s="26" t="str">
        <f t="shared" si="1"/>
        <v>경상도</v>
      </c>
    </row>
  </sheetData>
  <sheetProtection sheet="1" objects="1" scenarios="1"/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J61"/>
  <sheetViews>
    <sheetView topLeftCell="A39" workbookViewId="0">
      <selection activeCell="I51" sqref="I51"/>
    </sheetView>
  </sheetViews>
  <sheetFormatPr defaultRowHeight="16.899999999999999" x14ac:dyDescent="0.6"/>
  <cols>
    <col min="1" max="1" width="11" bestFit="1" customWidth="1"/>
    <col min="2" max="2" width="12.375" customWidth="1"/>
    <col min="3" max="3" width="21.375" bestFit="1" customWidth="1"/>
    <col min="4" max="4" width="15.25" customWidth="1"/>
    <col min="5" max="5" width="13.125" customWidth="1"/>
    <col min="6" max="6" width="11.25" customWidth="1"/>
    <col min="7" max="7" width="11.625" customWidth="1"/>
    <col min="8" max="8" width="13" bestFit="1" customWidth="1"/>
    <col min="9" max="9" width="12.625" customWidth="1"/>
  </cols>
  <sheetData>
    <row r="1" spans="1:8" x14ac:dyDescent="0.6">
      <c r="A1" t="s">
        <v>126</v>
      </c>
    </row>
    <row r="2" spans="1:8" x14ac:dyDescent="0.6">
      <c r="A2" s="4" t="s">
        <v>32</v>
      </c>
      <c r="B2" s="7">
        <v>2022</v>
      </c>
      <c r="C2" s="7">
        <v>2023</v>
      </c>
    </row>
    <row r="3" spans="1:8" x14ac:dyDescent="0.6">
      <c r="A3" s="5" t="s">
        <v>33</v>
      </c>
      <c r="B3" s="8">
        <f t="array" ref="B3">AVERAGE(IF(($F$10:$F$25=$A3)*(YEAR($D$10:$D$25)=B$2),$G$10:$G$25))</f>
        <v>500</v>
      </c>
      <c r="C3" s="8">
        <f t="array" ref="C3">AVERAGE(IF(($F$10:$F$25=$A3)*(YEAR($D$10:$D$25)=C$2),$G$10:$G$25))</f>
        <v>2000</v>
      </c>
    </row>
    <row r="4" spans="1:8" x14ac:dyDescent="0.6">
      <c r="A4" s="5" t="s">
        <v>34</v>
      </c>
      <c r="B4" s="8">
        <f t="array" ref="B4">AVERAGE(IF(($F$10:$F$25=$A4)*(YEAR($D$10:$D$25)=B$2),$G$10:$G$25))</f>
        <v>750</v>
      </c>
      <c r="C4" s="8">
        <f t="array" ref="C4">AVERAGE(IF(($F$10:$F$25=$A4)*(YEAR($D$10:$D$25)=C$2),$G$10:$G$25))</f>
        <v>750</v>
      </c>
    </row>
    <row r="5" spans="1:8" x14ac:dyDescent="0.6">
      <c r="A5" s="5" t="s">
        <v>35</v>
      </c>
      <c r="B5" s="8">
        <f t="array" ref="B5">AVERAGE(IF(($F$10:$F$25=$A5)*(YEAR($D$10:$D$25)=B$2),$G$10:$G$25))</f>
        <v>1000</v>
      </c>
      <c r="C5" s="8">
        <f t="array" ref="C5">AVERAGE(IF(($F$10:$F$25=$A5)*(YEAR($D$10:$D$25)=C$2),$G$10:$G$25))</f>
        <v>1000</v>
      </c>
    </row>
    <row r="6" spans="1:8" x14ac:dyDescent="0.6">
      <c r="A6" s="5" t="s">
        <v>36</v>
      </c>
      <c r="B6" s="8">
        <f t="array" ref="B6">AVERAGE(IF(($F$10:$F$25=$A6)*(YEAR($D$10:$D$25)=B$2),$G$10:$G$25))</f>
        <v>1833.3333333333333</v>
      </c>
      <c r="C6" s="8">
        <f t="array" ref="C6">AVERAGE(IF(($F$10:$F$25=$A6)*(YEAR($D$10:$D$25)=C$2),$G$10:$G$25))</f>
        <v>1500</v>
      </c>
    </row>
    <row r="8" spans="1:8" x14ac:dyDescent="0.6">
      <c r="A8" t="s">
        <v>17</v>
      </c>
    </row>
    <row r="9" spans="1:8" x14ac:dyDescent="0.6">
      <c r="A9" s="4" t="s">
        <v>37</v>
      </c>
      <c r="B9" s="7" t="s">
        <v>38</v>
      </c>
      <c r="C9" s="4" t="s">
        <v>39</v>
      </c>
      <c r="D9" s="4" t="s">
        <v>40</v>
      </c>
      <c r="E9" s="4" t="s">
        <v>41</v>
      </c>
      <c r="F9" s="4" t="s">
        <v>32</v>
      </c>
      <c r="G9" s="4" t="s">
        <v>42</v>
      </c>
      <c r="H9" s="7" t="s">
        <v>43</v>
      </c>
    </row>
    <row r="10" spans="1:8" x14ac:dyDescent="0.6">
      <c r="A10" s="4" t="s">
        <v>44</v>
      </c>
      <c r="B10" s="4" t="str">
        <f>LOOKUP(F10, {"드라마","애니메이션","액션","코메디"},  {11,22,33,44} ) &amp; "-" &amp;  TEXT(  RIGHT(A10,  LEN(A10)-4  ), "00")</f>
        <v>33-02</v>
      </c>
      <c r="C10" s="5" t="s">
        <v>45</v>
      </c>
      <c r="D10" s="9">
        <v>44710</v>
      </c>
      <c r="E10" s="8">
        <v>25300</v>
      </c>
      <c r="F10" s="5" t="s">
        <v>35</v>
      </c>
      <c r="G10" s="8">
        <v>1000</v>
      </c>
      <c r="H10" s="5" t="str" cm="1">
        <f t="array" ref="H10">won원가대여횟수(E10,G10)</f>
        <v>★★</v>
      </c>
    </row>
    <row r="11" spans="1:8" x14ac:dyDescent="0.6">
      <c r="A11" s="4" t="s">
        <v>46</v>
      </c>
      <c r="B11" s="4" t="str">
        <f>LOOKUP(F11, {"드라마","애니메이션","액션","코메디"},  {11,22,33,44} ) &amp; "-" &amp;  TEXT(  RIGHT(A11,  LEN(A11)-4  ), "00")</f>
        <v>44-01</v>
      </c>
      <c r="C11" s="5" t="s">
        <v>47</v>
      </c>
      <c r="D11" s="9">
        <v>44707</v>
      </c>
      <c r="E11" s="8">
        <v>25000</v>
      </c>
      <c r="F11" s="5" t="s">
        <v>36</v>
      </c>
      <c r="G11" s="8">
        <v>2000</v>
      </c>
      <c r="H11" s="5" t="str" cm="1">
        <f t="array" ref="H11">won원가대여횟수(E11,G11)</f>
        <v>★</v>
      </c>
    </row>
    <row r="12" spans="1:8" x14ac:dyDescent="0.6">
      <c r="A12" s="4" t="s">
        <v>48</v>
      </c>
      <c r="B12" s="4" t="str">
        <f>LOOKUP(F12, {"드라마","애니메이션","액션","코메디"},  {11,22,33,44} ) &amp; "-" &amp;  TEXT(  RIGHT(A12,  LEN(A12)-4  ), "00")</f>
        <v>44-16</v>
      </c>
      <c r="C12" s="5" t="s">
        <v>49</v>
      </c>
      <c r="D12" s="9">
        <v>45100</v>
      </c>
      <c r="E12" s="8">
        <v>27500</v>
      </c>
      <c r="F12" s="5" t="s">
        <v>36</v>
      </c>
      <c r="G12" s="8">
        <v>1500</v>
      </c>
      <c r="H12" s="5" t="str" cm="1">
        <f t="array" ref="H12">won원가대여횟수(E12,G12)</f>
        <v>★</v>
      </c>
    </row>
    <row r="13" spans="1:8" x14ac:dyDescent="0.6">
      <c r="A13" s="4" t="s">
        <v>50</v>
      </c>
      <c r="B13" s="4" t="str">
        <f>LOOKUP(F13, {"드라마","애니메이션","액션","코메디"},  {11,22,33,44} ) &amp; "-" &amp;  TEXT(  RIGHT(A13,  LEN(A13)-4  ), "00")</f>
        <v>44-19</v>
      </c>
      <c r="C13" s="5" t="s">
        <v>51</v>
      </c>
      <c r="D13" s="9">
        <v>45148</v>
      </c>
      <c r="E13" s="8">
        <v>25300</v>
      </c>
      <c r="F13" s="5" t="s">
        <v>36</v>
      </c>
      <c r="G13" s="8">
        <v>1500</v>
      </c>
      <c r="H13" s="5" t="str" cm="1">
        <f t="array" ref="H13">won원가대여횟수(E13,G13)</f>
        <v>★</v>
      </c>
    </row>
    <row r="14" spans="1:8" x14ac:dyDescent="0.6">
      <c r="A14" s="4" t="s">
        <v>52</v>
      </c>
      <c r="B14" s="4" t="str">
        <f>LOOKUP(F14, {"드라마","애니메이션","액션","코메디"},  {11,22,33,44} ) &amp; "-" &amp;  TEXT(  RIGHT(A14,  LEN(A14)-4  ), "00")</f>
        <v>22-13</v>
      </c>
      <c r="C14" s="5" t="s">
        <v>53</v>
      </c>
      <c r="D14" s="9">
        <v>45004</v>
      </c>
      <c r="E14" s="8">
        <v>25300</v>
      </c>
      <c r="F14" s="5" t="s">
        <v>34</v>
      </c>
      <c r="G14" s="8">
        <v>500</v>
      </c>
      <c r="H14" s="5" t="str" cm="1">
        <f t="array" ref="H14">won원가대여횟수(E14,G14)</f>
        <v>★★★★★</v>
      </c>
    </row>
    <row r="15" spans="1:8" x14ac:dyDescent="0.6">
      <c r="A15" s="4" t="s">
        <v>54</v>
      </c>
      <c r="B15" s="4" t="str">
        <f>LOOKUP(F15, {"드라마","애니메이션","액션","코메디"},  {11,22,33,44} ) &amp; "-" &amp;  TEXT(  RIGHT(A15,  LEN(A15)-4  ), "00")</f>
        <v>22-04</v>
      </c>
      <c r="C15" s="5" t="s">
        <v>55</v>
      </c>
      <c r="D15" s="9">
        <v>44716</v>
      </c>
      <c r="E15" s="8">
        <v>23000</v>
      </c>
      <c r="F15" s="5" t="s">
        <v>34</v>
      </c>
      <c r="G15" s="8">
        <v>1000</v>
      </c>
      <c r="H15" s="5" t="str" cm="1">
        <f t="array" ref="H15">won원가대여횟수(E15,G15)</f>
        <v>★★</v>
      </c>
    </row>
    <row r="16" spans="1:8" x14ac:dyDescent="0.6">
      <c r="A16" s="4" t="s">
        <v>56</v>
      </c>
      <c r="B16" s="4" t="str">
        <f>LOOKUP(F16, {"드라마","애니메이션","액션","코메디"},  {11,22,33,44} ) &amp; "-" &amp;  TEXT(  RIGHT(A16,  LEN(A16)-4  ), "00")</f>
        <v>11-12</v>
      </c>
      <c r="C16" s="5" t="s">
        <v>57</v>
      </c>
      <c r="D16" s="9">
        <v>44988</v>
      </c>
      <c r="E16" s="8">
        <v>38000</v>
      </c>
      <c r="F16" s="5" t="s">
        <v>33</v>
      </c>
      <c r="G16" s="8">
        <v>3000</v>
      </c>
      <c r="H16" s="5" t="str" cm="1">
        <f t="array" ref="H16">won원가대여횟수(E16,G16)</f>
        <v>★</v>
      </c>
    </row>
    <row r="17" spans="1:8" x14ac:dyDescent="0.6">
      <c r="A17" s="4" t="s">
        <v>58</v>
      </c>
      <c r="B17" s="4" t="str">
        <f>LOOKUP(F17, {"드라마","애니메이션","액션","코메디"},  {11,22,33,44} ) &amp; "-" &amp;  TEXT(  RIGHT(A17,  LEN(A17)-4  ), "00")</f>
        <v>33-17</v>
      </c>
      <c r="C17" s="5" t="s">
        <v>59</v>
      </c>
      <c r="D17" s="9">
        <v>45116</v>
      </c>
      <c r="E17" s="8">
        <v>19980</v>
      </c>
      <c r="F17" s="5" t="s">
        <v>35</v>
      </c>
      <c r="G17" s="8">
        <v>1000</v>
      </c>
      <c r="H17" s="5" t="str" cm="1">
        <f t="array" ref="H17">won원가대여횟수(E17,G17)</f>
        <v>★</v>
      </c>
    </row>
    <row r="18" spans="1:8" x14ac:dyDescent="0.6">
      <c r="A18" s="4" t="s">
        <v>60</v>
      </c>
      <c r="B18" s="4" t="str">
        <f>LOOKUP(F18, {"드라마","애니메이션","액션","코메디"},  {11,22,33,44} ) &amp; "-" &amp;  TEXT(  RIGHT(A18,  LEN(A18)-4  ), "00")</f>
        <v>33-14</v>
      </c>
      <c r="C18" s="5" t="s">
        <v>61</v>
      </c>
      <c r="D18" s="9">
        <v>45020</v>
      </c>
      <c r="E18" s="8">
        <v>16500</v>
      </c>
      <c r="F18" s="5" t="s">
        <v>35</v>
      </c>
      <c r="G18" s="8">
        <v>1000</v>
      </c>
      <c r="H18" s="5" t="str" cm="1">
        <f t="array" ref="H18">won원가대여횟수(E18,G18)</f>
        <v>★</v>
      </c>
    </row>
    <row r="19" spans="1:8" x14ac:dyDescent="0.6">
      <c r="A19" s="4" t="s">
        <v>62</v>
      </c>
      <c r="B19" s="4" t="str">
        <f>LOOKUP(F19, {"드라마","애니메이션","액션","코메디"},  {11,22,33,44} ) &amp; "-" &amp;  TEXT(  RIGHT(A19,  LEN(A19)-4  ), "00")</f>
        <v>33-20</v>
      </c>
      <c r="C19" s="5" t="s">
        <v>63</v>
      </c>
      <c r="D19" s="9">
        <v>45164</v>
      </c>
      <c r="E19" s="8">
        <v>25300</v>
      </c>
      <c r="F19" s="5" t="s">
        <v>35</v>
      </c>
      <c r="G19" s="8">
        <v>1000</v>
      </c>
      <c r="H19" s="5" t="str" cm="1">
        <f t="array" ref="H19">won원가대여횟수(E19,G19)</f>
        <v>★★</v>
      </c>
    </row>
    <row r="20" spans="1:8" x14ac:dyDescent="0.6">
      <c r="A20" s="4" t="s">
        <v>64</v>
      </c>
      <c r="B20" s="4" t="str">
        <f>LOOKUP(F20, {"드라마","애니메이션","액션","코메디"},  {11,22,33,44} ) &amp; "-" &amp;  TEXT(  RIGHT(A20,  LEN(A20)-4  ), "00")</f>
        <v>22-18</v>
      </c>
      <c r="C20" s="5" t="s">
        <v>65</v>
      </c>
      <c r="D20" s="9">
        <v>45132</v>
      </c>
      <c r="E20" s="8">
        <v>25000</v>
      </c>
      <c r="F20" s="5" t="s">
        <v>34</v>
      </c>
      <c r="G20" s="8">
        <v>1000</v>
      </c>
      <c r="H20" s="5" t="str" cm="1">
        <f t="array" ref="H20">won원가대여횟수(E20,G20)</f>
        <v>★★</v>
      </c>
    </row>
    <row r="21" spans="1:8" x14ac:dyDescent="0.6">
      <c r="A21" s="4" t="s">
        <v>66</v>
      </c>
      <c r="B21" s="4" t="str">
        <f>LOOKUP(F21, {"드라마","애니메이션","액션","코메디"},  {11,22,33,44} ) &amp; "-" &amp;  TEXT(  RIGHT(A21,  LEN(A21)-4  ), "00")</f>
        <v>11-08</v>
      </c>
      <c r="C21" s="5" t="s">
        <v>67</v>
      </c>
      <c r="D21" s="9">
        <v>44822</v>
      </c>
      <c r="E21" s="8">
        <v>22000</v>
      </c>
      <c r="F21" s="5" t="s">
        <v>33</v>
      </c>
      <c r="G21" s="8">
        <v>500</v>
      </c>
      <c r="H21" s="5" t="str" cm="1">
        <f t="array" ref="H21">won원가대여횟수(E21,G21)</f>
        <v>★★★★</v>
      </c>
    </row>
    <row r="22" spans="1:8" x14ac:dyDescent="0.6">
      <c r="A22" s="4" t="s">
        <v>68</v>
      </c>
      <c r="B22" s="4" t="str">
        <f>LOOKUP(F22, {"드라마","애니메이션","액션","코메디"},  {11,22,33,44} ) &amp; "-" &amp;  TEXT(  RIGHT(A22,  LEN(A22)-4  ), "00")</f>
        <v>11-15</v>
      </c>
      <c r="C22" s="5" t="s">
        <v>69</v>
      </c>
      <c r="D22" s="9">
        <v>45036</v>
      </c>
      <c r="E22" s="8">
        <v>19800</v>
      </c>
      <c r="F22" s="5" t="s">
        <v>33</v>
      </c>
      <c r="G22" s="8">
        <v>1000</v>
      </c>
      <c r="H22" s="5" t="str" cm="1">
        <f t="array" ref="H22">won원가대여횟수(E22,G22)</f>
        <v>★</v>
      </c>
    </row>
    <row r="23" spans="1:8" x14ac:dyDescent="0.6">
      <c r="A23" s="4" t="s">
        <v>70</v>
      </c>
      <c r="B23" s="4" t="str">
        <f>LOOKUP(F23, {"드라마","애니메이션","액션","코메디"},  {11,22,33,44} ) &amp; "-" &amp;  TEXT(  RIGHT(A23,  LEN(A23)-4  ), "00")</f>
        <v>44-06</v>
      </c>
      <c r="C23" s="5" t="s">
        <v>71</v>
      </c>
      <c r="D23" s="9">
        <v>44747</v>
      </c>
      <c r="E23" s="8">
        <v>25300</v>
      </c>
      <c r="F23" s="5" t="s">
        <v>36</v>
      </c>
      <c r="G23" s="8">
        <v>1500</v>
      </c>
      <c r="H23" s="5" t="str" cm="1">
        <f t="array" ref="H23">won원가대여횟수(E23,G23)</f>
        <v>★</v>
      </c>
    </row>
    <row r="24" spans="1:8" x14ac:dyDescent="0.6">
      <c r="A24" s="4" t="s">
        <v>72</v>
      </c>
      <c r="B24" s="4" t="str">
        <f>LOOKUP(F24, {"드라마","애니메이션","액션","코메디"},  {11,22,33,44} ) &amp; "-" &amp;  TEXT(  RIGHT(A24,  LEN(A24)-4  ), "00")</f>
        <v>22-10</v>
      </c>
      <c r="C24" s="5" t="s">
        <v>73</v>
      </c>
      <c r="D24" s="9">
        <v>44872</v>
      </c>
      <c r="E24" s="8">
        <v>25000</v>
      </c>
      <c r="F24" s="5" t="s">
        <v>34</v>
      </c>
      <c r="G24" s="8">
        <v>500</v>
      </c>
      <c r="H24" s="5" t="str" cm="1">
        <f t="array" ref="H24">won원가대여횟수(E24,G24)</f>
        <v>★★★★★</v>
      </c>
    </row>
    <row r="25" spans="1:8" x14ac:dyDescent="0.6">
      <c r="A25" s="4" t="s">
        <v>74</v>
      </c>
      <c r="B25" s="4" t="str">
        <f>LOOKUP(F25, {"드라마","애니메이션","액션","코메디"},  {11,22,33,44} ) &amp; "-" &amp;  TEXT(  RIGHT(A25,  LEN(A25)-4  ), "00")</f>
        <v>44-21</v>
      </c>
      <c r="C25" s="5" t="s">
        <v>75</v>
      </c>
      <c r="D25" s="9">
        <v>44706</v>
      </c>
      <c r="E25" s="8">
        <v>27000</v>
      </c>
      <c r="F25" s="5" t="s">
        <v>36</v>
      </c>
      <c r="G25" s="8">
        <v>2000</v>
      </c>
      <c r="H25" s="5" t="str" cm="1">
        <f t="array" ref="H25">won원가대여횟수(E25,G25)</f>
        <v>★</v>
      </c>
    </row>
    <row r="27" spans="1:8" x14ac:dyDescent="0.6">
      <c r="A27" t="s">
        <v>76</v>
      </c>
      <c r="B27" s="28" t="s">
        <v>77</v>
      </c>
      <c r="C27" s="28"/>
      <c r="D27" s="28"/>
      <c r="E27" s="28"/>
    </row>
    <row r="28" spans="1:8" x14ac:dyDescent="0.6">
      <c r="A28" s="4" t="s">
        <v>78</v>
      </c>
      <c r="B28" s="4" t="s">
        <v>79</v>
      </c>
      <c r="C28" s="7" t="s">
        <v>80</v>
      </c>
      <c r="D28" s="4" t="s">
        <v>81</v>
      </c>
      <c r="E28" s="7" t="s">
        <v>82</v>
      </c>
      <c r="G28" s="29" t="s">
        <v>83</v>
      </c>
      <c r="H28" s="30"/>
    </row>
    <row r="29" spans="1:8" x14ac:dyDescent="0.6">
      <c r="A29" s="4" t="s">
        <v>84</v>
      </c>
      <c r="B29" s="6">
        <v>520</v>
      </c>
      <c r="C29" s="8">
        <f>B29*HLOOKUP(A29, $H$35:$J$36, 2,FALSE)</f>
        <v>540800</v>
      </c>
      <c r="D29" s="6">
        <v>53</v>
      </c>
      <c r="E29" s="8">
        <f>D29*HLOOKUP(A29,$H$35:$J$37,3,FALSE)</f>
        <v>74730</v>
      </c>
      <c r="G29" s="31" t="str">
        <f>LOOKUP(LARGE($D$29:$D$37,3),D29:D37,A29:A37)</f>
        <v>라거</v>
      </c>
      <c r="H29" s="32"/>
    </row>
    <row r="30" spans="1:8" x14ac:dyDescent="0.6">
      <c r="A30" s="4" t="s">
        <v>85</v>
      </c>
      <c r="B30" s="6">
        <v>35</v>
      </c>
      <c r="C30" s="8">
        <f t="shared" ref="C30:C37" si="0">B30*HLOOKUP(A30, $H$35:$J$36, 2,FALSE)</f>
        <v>36750</v>
      </c>
      <c r="D30" s="6">
        <v>95</v>
      </c>
      <c r="E30" s="8">
        <f t="shared" ref="E30:E37" si="1">D30*HLOOKUP(A30,$H$35:$J$37,3,FALSE)</f>
        <v>134900</v>
      </c>
      <c r="G30" s="29" t="s">
        <v>86</v>
      </c>
      <c r="H30" s="30"/>
    </row>
    <row r="31" spans="1:8" x14ac:dyDescent="0.6">
      <c r="A31" s="4" t="s">
        <v>85</v>
      </c>
      <c r="B31" s="6">
        <v>354</v>
      </c>
      <c r="C31" s="8">
        <f t="shared" si="0"/>
        <v>371700</v>
      </c>
      <c r="D31" s="6">
        <v>153</v>
      </c>
      <c r="E31" s="8">
        <f t="shared" si="1"/>
        <v>217260</v>
      </c>
      <c r="G31" s="31" t="str">
        <f>LOOKUP(SMALL($D$29:$D$37,2),D29:D37,A29:A37)</f>
        <v>하이트</v>
      </c>
      <c r="H31" s="32"/>
    </row>
    <row r="32" spans="1:8" x14ac:dyDescent="0.6">
      <c r="A32" s="4" t="s">
        <v>87</v>
      </c>
      <c r="B32" s="6">
        <v>530</v>
      </c>
      <c r="C32" s="8">
        <f t="shared" si="0"/>
        <v>583000</v>
      </c>
      <c r="D32" s="6">
        <v>321</v>
      </c>
      <c r="E32" s="8">
        <f t="shared" si="1"/>
        <v>478290</v>
      </c>
    </row>
    <row r="33" spans="1:10" x14ac:dyDescent="0.6">
      <c r="A33" s="4" t="s">
        <v>87</v>
      </c>
      <c r="B33" s="6">
        <v>95</v>
      </c>
      <c r="C33" s="8">
        <f t="shared" si="0"/>
        <v>104500</v>
      </c>
      <c r="D33" s="6">
        <v>452</v>
      </c>
      <c r="E33" s="8">
        <f t="shared" si="1"/>
        <v>673480</v>
      </c>
    </row>
    <row r="34" spans="1:10" x14ac:dyDescent="0.6">
      <c r="A34" s="4" t="s">
        <v>87</v>
      </c>
      <c r="B34" s="6">
        <v>650</v>
      </c>
      <c r="C34" s="8">
        <f t="shared" si="0"/>
        <v>715000</v>
      </c>
      <c r="D34" s="6">
        <v>456</v>
      </c>
      <c r="E34" s="8">
        <f t="shared" si="1"/>
        <v>679440</v>
      </c>
      <c r="G34" t="s">
        <v>88</v>
      </c>
    </row>
    <row r="35" spans="1:10" x14ac:dyDescent="0.6">
      <c r="A35" s="4" t="s">
        <v>84</v>
      </c>
      <c r="B35" s="6">
        <v>20</v>
      </c>
      <c r="C35" s="8">
        <f t="shared" si="0"/>
        <v>20800</v>
      </c>
      <c r="D35" s="6">
        <v>523</v>
      </c>
      <c r="E35" s="8">
        <f t="shared" si="1"/>
        <v>737430</v>
      </c>
      <c r="G35" s="4" t="s">
        <v>78</v>
      </c>
      <c r="H35" s="4" t="s">
        <v>85</v>
      </c>
      <c r="I35" s="4" t="s">
        <v>87</v>
      </c>
      <c r="J35" s="4" t="s">
        <v>84</v>
      </c>
    </row>
    <row r="36" spans="1:10" x14ac:dyDescent="0.6">
      <c r="A36" s="4" t="s">
        <v>84</v>
      </c>
      <c r="B36" s="6">
        <v>253</v>
      </c>
      <c r="C36" s="8">
        <f t="shared" si="0"/>
        <v>263120</v>
      </c>
      <c r="D36" s="6">
        <v>650</v>
      </c>
      <c r="E36" s="8">
        <f t="shared" si="1"/>
        <v>916500</v>
      </c>
      <c r="G36" s="4" t="s">
        <v>89</v>
      </c>
      <c r="H36" s="6">
        <v>1050</v>
      </c>
      <c r="I36" s="6">
        <v>1100</v>
      </c>
      <c r="J36" s="6">
        <v>1040</v>
      </c>
    </row>
    <row r="37" spans="1:10" x14ac:dyDescent="0.6">
      <c r="A37" s="4" t="s">
        <v>85</v>
      </c>
      <c r="B37" s="6">
        <v>350</v>
      </c>
      <c r="C37" s="8">
        <f t="shared" si="0"/>
        <v>367500</v>
      </c>
      <c r="D37" s="6">
        <v>652</v>
      </c>
      <c r="E37" s="8">
        <f t="shared" si="1"/>
        <v>925840</v>
      </c>
      <c r="G37" s="4" t="s">
        <v>90</v>
      </c>
      <c r="H37" s="6">
        <v>1420</v>
      </c>
      <c r="I37" s="6">
        <v>1490</v>
      </c>
      <c r="J37" s="6">
        <v>1410</v>
      </c>
    </row>
    <row r="39" spans="1:10" x14ac:dyDescent="0.6">
      <c r="A39" t="s">
        <v>91</v>
      </c>
      <c r="E39" t="s">
        <v>92</v>
      </c>
    </row>
    <row r="40" spans="1:10" x14ac:dyDescent="0.6">
      <c r="A40" s="4" t="s">
        <v>93</v>
      </c>
      <c r="B40" s="4" t="s">
        <v>94</v>
      </c>
      <c r="E40" s="4" t="s">
        <v>95</v>
      </c>
      <c r="F40" s="4" t="s">
        <v>19</v>
      </c>
    </row>
    <row r="41" spans="1:10" x14ac:dyDescent="0.6">
      <c r="A41" s="4">
        <v>0</v>
      </c>
      <c r="B41" s="10">
        <v>0</v>
      </c>
      <c r="E41" s="24">
        <v>4</v>
      </c>
      <c r="F41" s="4">
        <v>0</v>
      </c>
    </row>
    <row r="42" spans="1:10" x14ac:dyDescent="0.6">
      <c r="A42" s="4">
        <v>60</v>
      </c>
      <c r="B42" s="10">
        <v>2.5000000000000001E-2</v>
      </c>
      <c r="E42" s="24">
        <v>2</v>
      </c>
      <c r="F42" s="4">
        <v>3</v>
      </c>
    </row>
    <row r="43" spans="1:10" x14ac:dyDescent="0.6">
      <c r="A43" s="4">
        <v>70</v>
      </c>
      <c r="B43" s="10">
        <v>0.03</v>
      </c>
      <c r="E43" s="24">
        <v>1</v>
      </c>
      <c r="F43" s="4">
        <v>5</v>
      </c>
    </row>
    <row r="44" spans="1:10" x14ac:dyDescent="0.6">
      <c r="A44" s="4">
        <v>80</v>
      </c>
      <c r="B44" s="10">
        <v>3.5000000000000003E-2</v>
      </c>
      <c r="E44" s="24">
        <v>0</v>
      </c>
      <c r="F44" s="4">
        <v>10</v>
      </c>
    </row>
    <row r="45" spans="1:10" x14ac:dyDescent="0.6">
      <c r="A45" s="4">
        <v>90</v>
      </c>
      <c r="B45" s="10">
        <v>0.04</v>
      </c>
    </row>
    <row r="47" spans="1:10" x14ac:dyDescent="0.6">
      <c r="A47" t="s">
        <v>96</v>
      </c>
    </row>
    <row r="48" spans="1:10" x14ac:dyDescent="0.6">
      <c r="A48" s="4" t="s">
        <v>97</v>
      </c>
      <c r="B48" s="4" t="s">
        <v>98</v>
      </c>
      <c r="C48" s="4" t="s">
        <v>99</v>
      </c>
      <c r="D48" s="4" t="s">
        <v>95</v>
      </c>
      <c r="E48" s="4" t="s">
        <v>100</v>
      </c>
      <c r="F48" s="4" t="s">
        <v>101</v>
      </c>
      <c r="G48" s="4" t="s">
        <v>102</v>
      </c>
      <c r="H48" s="7" t="s">
        <v>103</v>
      </c>
      <c r="I48" s="7" t="s">
        <v>94</v>
      </c>
    </row>
    <row r="49" spans="1:9" x14ac:dyDescent="0.6">
      <c r="A49" s="4" t="s">
        <v>104</v>
      </c>
      <c r="B49" s="4" t="s">
        <v>105</v>
      </c>
      <c r="C49" s="5">
        <v>10</v>
      </c>
      <c r="D49" s="4">
        <v>4</v>
      </c>
      <c r="E49" s="5">
        <v>68</v>
      </c>
      <c r="F49" s="5">
        <v>55</v>
      </c>
      <c r="G49" s="5">
        <v>45</v>
      </c>
      <c r="H49" s="5">
        <f>_xlfn.XLOOKUP(D49,$E$41:$E$44,$F$41:$F$44,,-1)+IF(SUMPRODUCT(E49:G49,{0.3,0.3,0.4})&gt;=70, 5,0)</f>
        <v>0</v>
      </c>
      <c r="I49" s="11">
        <f>VLOOKUP(AVERAGE(E49:G49),$A$41:$B$45,2)+IF(ISBLANK(D49),0.5%,0)</f>
        <v>0</v>
      </c>
    </row>
    <row r="50" spans="1:9" x14ac:dyDescent="0.6">
      <c r="A50" s="4" t="s">
        <v>106</v>
      </c>
      <c r="B50" s="4" t="s">
        <v>107</v>
      </c>
      <c r="C50" s="5">
        <v>12</v>
      </c>
      <c r="D50" s="4">
        <v>2</v>
      </c>
      <c r="E50" s="5">
        <v>82</v>
      </c>
      <c r="F50" s="5">
        <v>76</v>
      </c>
      <c r="G50" s="5">
        <v>78</v>
      </c>
      <c r="H50" s="5">
        <f>_xlfn.XLOOKUP(D50,$E$41:$E$44,$F$41:$F$44,,-1)+IF(SUMPRODUCT(E50:G50,{0.3,0.3,0.4})&gt;=70, 5,0)</f>
        <v>8</v>
      </c>
      <c r="I50" s="11">
        <f t="shared" ref="I50:I61" si="2">VLOOKUP(AVERAGE(E50:G50),$A$41:$B$45,2)+IF(ISBLANK(D50),0.5%,0)</f>
        <v>0.03</v>
      </c>
    </row>
    <row r="51" spans="1:9" x14ac:dyDescent="0.6">
      <c r="A51" s="4" t="s">
        <v>108</v>
      </c>
      <c r="B51" s="4" t="s">
        <v>109</v>
      </c>
      <c r="C51" s="5">
        <v>14</v>
      </c>
      <c r="D51" s="4">
        <v>0</v>
      </c>
      <c r="E51" s="5">
        <v>92</v>
      </c>
      <c r="F51" s="5">
        <v>85</v>
      </c>
      <c r="G51" s="5">
        <v>91</v>
      </c>
      <c r="H51" s="5">
        <f>_xlfn.XLOOKUP(D51,$E$41:$E$44,$F$41:$F$44,,-1)+IF(SUMPRODUCT(E51:G51,{0.3,0.3,0.4})&gt;=70, 5,0)</f>
        <v>15</v>
      </c>
      <c r="I51" s="11">
        <f t="shared" si="2"/>
        <v>3.5000000000000003E-2</v>
      </c>
    </row>
    <row r="52" spans="1:9" x14ac:dyDescent="0.6">
      <c r="A52" s="4" t="s">
        <v>110</v>
      </c>
      <c r="B52" s="4" t="s">
        <v>111</v>
      </c>
      <c r="C52" s="5">
        <v>13</v>
      </c>
      <c r="D52" s="4">
        <v>1</v>
      </c>
      <c r="E52" s="5">
        <v>73</v>
      </c>
      <c r="F52" s="5">
        <v>59</v>
      </c>
      <c r="G52" s="5">
        <v>84</v>
      </c>
      <c r="H52" s="5">
        <f>_xlfn.XLOOKUP(D52,$E$41:$E$44,$F$41:$F$44,,-1)+IF(SUMPRODUCT(E52:G52,{0.3,0.3,0.4})&gt;=70, 5,0)</f>
        <v>10</v>
      </c>
      <c r="I52" s="11">
        <f t="shared" si="2"/>
        <v>0.03</v>
      </c>
    </row>
    <row r="53" spans="1:9" x14ac:dyDescent="0.6">
      <c r="A53" s="4" t="s">
        <v>112</v>
      </c>
      <c r="B53" s="4" t="s">
        <v>105</v>
      </c>
      <c r="C53" s="5">
        <v>13</v>
      </c>
      <c r="D53" s="4">
        <v>1</v>
      </c>
      <c r="E53" s="5">
        <v>93</v>
      </c>
      <c r="F53" s="5">
        <v>87</v>
      </c>
      <c r="G53" s="5">
        <v>79</v>
      </c>
      <c r="H53" s="5">
        <f>_xlfn.XLOOKUP(D53,$E$41:$E$44,$F$41:$F$44,,-1)+IF(SUMPRODUCT(E53:G53,{0.3,0.3,0.4})&gt;=70, 5,0)</f>
        <v>10</v>
      </c>
      <c r="I53" s="11">
        <f t="shared" si="2"/>
        <v>3.5000000000000003E-2</v>
      </c>
    </row>
    <row r="54" spans="1:9" x14ac:dyDescent="0.6">
      <c r="A54" s="4" t="s">
        <v>113</v>
      </c>
      <c r="B54" s="4" t="s">
        <v>114</v>
      </c>
      <c r="C54" s="5">
        <v>12</v>
      </c>
      <c r="D54" s="4">
        <v>2</v>
      </c>
      <c r="E54" s="5">
        <v>46</v>
      </c>
      <c r="F54" s="5">
        <v>85</v>
      </c>
      <c r="G54" s="5">
        <v>86</v>
      </c>
      <c r="H54" s="5">
        <f>_xlfn.XLOOKUP(D54,$E$41:$E$44,$F$41:$F$44,,-1)+IF(SUMPRODUCT(E54:G54,{0.3,0.3,0.4})&gt;=70, 5,0)</f>
        <v>8</v>
      </c>
      <c r="I54" s="11">
        <f t="shared" si="2"/>
        <v>0.03</v>
      </c>
    </row>
    <row r="55" spans="1:9" x14ac:dyDescent="0.6">
      <c r="A55" s="4" t="s">
        <v>115</v>
      </c>
      <c r="B55" s="4" t="s">
        <v>116</v>
      </c>
      <c r="C55" s="5">
        <v>11</v>
      </c>
      <c r="D55" s="4">
        <v>3</v>
      </c>
      <c r="E55" s="5">
        <v>76</v>
      </c>
      <c r="F55" s="5">
        <v>59</v>
      </c>
      <c r="G55" s="5">
        <v>57</v>
      </c>
      <c r="H55" s="5">
        <f>_xlfn.XLOOKUP(D55,$E$41:$E$44,$F$41:$F$44,,-1)+IF(SUMPRODUCT(E55:G55,{0.3,0.3,0.4})&gt;=70, 5,0)</f>
        <v>3</v>
      </c>
      <c r="I55" s="11">
        <f t="shared" si="2"/>
        <v>2.5000000000000001E-2</v>
      </c>
    </row>
    <row r="56" spans="1:9" x14ac:dyDescent="0.6">
      <c r="A56" s="4" t="s">
        <v>117</v>
      </c>
      <c r="B56" s="4" t="s">
        <v>118</v>
      </c>
      <c r="C56" s="5">
        <v>11</v>
      </c>
      <c r="D56" s="4">
        <v>0</v>
      </c>
      <c r="E56" s="5">
        <v>82</v>
      </c>
      <c r="F56" s="5">
        <v>83</v>
      </c>
      <c r="G56" s="5">
        <v>78</v>
      </c>
      <c r="H56" s="5">
        <f>_xlfn.XLOOKUP(D56,$E$41:$E$44,$F$41:$F$44,,-1)+IF(SUMPRODUCT(E56:G56,{0.3,0.3,0.4})&gt;=70, 5,0)</f>
        <v>15</v>
      </c>
      <c r="I56" s="11">
        <f t="shared" si="2"/>
        <v>3.5000000000000003E-2</v>
      </c>
    </row>
    <row r="57" spans="1:9" x14ac:dyDescent="0.6">
      <c r="A57" s="4" t="s">
        <v>119</v>
      </c>
      <c r="B57" s="4" t="s">
        <v>118</v>
      </c>
      <c r="C57" s="5">
        <v>12</v>
      </c>
      <c r="D57" s="4">
        <v>2</v>
      </c>
      <c r="E57" s="5">
        <v>69</v>
      </c>
      <c r="F57" s="5">
        <v>81</v>
      </c>
      <c r="G57" s="5">
        <v>45</v>
      </c>
      <c r="H57" s="5">
        <f>_xlfn.XLOOKUP(D57,$E$41:$E$44,$F$41:$F$44,,-1)+IF(SUMPRODUCT(E57:G57,{0.3,0.3,0.4})&gt;=70, 5,0)</f>
        <v>3</v>
      </c>
      <c r="I57" s="11">
        <f t="shared" si="2"/>
        <v>2.5000000000000001E-2</v>
      </c>
    </row>
    <row r="58" spans="1:9" x14ac:dyDescent="0.6">
      <c r="A58" s="4" t="s">
        <v>120</v>
      </c>
      <c r="B58" s="4" t="s">
        <v>121</v>
      </c>
      <c r="C58" s="5">
        <v>13</v>
      </c>
      <c r="D58" s="4">
        <v>1</v>
      </c>
      <c r="E58" s="5">
        <v>91</v>
      </c>
      <c r="F58" s="5">
        <v>88</v>
      </c>
      <c r="G58" s="5">
        <v>48</v>
      </c>
      <c r="H58" s="5">
        <f>_xlfn.XLOOKUP(D58,$E$41:$E$44,$F$41:$F$44,,-1)+IF(SUMPRODUCT(E58:G58,{0.3,0.3,0.4})&gt;=70, 5,0)</f>
        <v>10</v>
      </c>
      <c r="I58" s="11">
        <f t="shared" si="2"/>
        <v>0.03</v>
      </c>
    </row>
    <row r="59" spans="1:9" x14ac:dyDescent="0.6">
      <c r="A59" s="4" t="s">
        <v>122</v>
      </c>
      <c r="B59" s="4" t="s">
        <v>123</v>
      </c>
      <c r="C59" s="5">
        <v>10</v>
      </c>
      <c r="D59" s="4">
        <v>4</v>
      </c>
      <c r="E59" s="5">
        <v>78</v>
      </c>
      <c r="F59" s="5">
        <v>59</v>
      </c>
      <c r="G59" s="5">
        <v>79</v>
      </c>
      <c r="H59" s="5">
        <f>_xlfn.XLOOKUP(D59,$E$41:$E$44,$F$41:$F$44,,-1)+IF(SUMPRODUCT(E59:G59,{0.3,0.3,0.4})&gt;=70, 5,0)</f>
        <v>5</v>
      </c>
      <c r="I59" s="11">
        <f t="shared" si="2"/>
        <v>0.03</v>
      </c>
    </row>
    <row r="60" spans="1:9" x14ac:dyDescent="0.6">
      <c r="A60" s="4" t="s">
        <v>124</v>
      </c>
      <c r="B60" s="4" t="s">
        <v>123</v>
      </c>
      <c r="C60" s="5">
        <v>11</v>
      </c>
      <c r="D60" s="4">
        <v>3</v>
      </c>
      <c r="E60" s="5">
        <v>71</v>
      </c>
      <c r="F60" s="5">
        <v>63</v>
      </c>
      <c r="G60" s="5">
        <v>73</v>
      </c>
      <c r="H60" s="5">
        <f>_xlfn.XLOOKUP(D60,$E$41:$E$44,$F$41:$F$44,,-1)+IF(SUMPRODUCT(E60:G60,{0.3,0.3,0.4})&gt;=70, 5,0)</f>
        <v>3</v>
      </c>
      <c r="I60" s="11">
        <f t="shared" si="2"/>
        <v>2.5000000000000001E-2</v>
      </c>
    </row>
    <row r="61" spans="1:9" x14ac:dyDescent="0.6">
      <c r="A61" s="4" t="s">
        <v>125</v>
      </c>
      <c r="B61" s="4" t="s">
        <v>121</v>
      </c>
      <c r="C61" s="5">
        <v>14</v>
      </c>
      <c r="D61" s="4">
        <v>10</v>
      </c>
      <c r="E61" s="5">
        <v>85</v>
      </c>
      <c r="F61" s="5">
        <v>58</v>
      </c>
      <c r="G61" s="5">
        <v>91</v>
      </c>
      <c r="H61" s="5">
        <f>_xlfn.XLOOKUP(D61,$E$41:$E$44,$F$41:$F$44,,-1)+IF(SUMPRODUCT(E61:G61,{0.3,0.3,0.4})&gt;=70, 5,0)</f>
        <v>5</v>
      </c>
      <c r="I61" s="11">
        <f t="shared" si="2"/>
        <v>0.03</v>
      </c>
    </row>
  </sheetData>
  <mergeCells count="5">
    <mergeCell ref="B27:E27"/>
    <mergeCell ref="G28:H28"/>
    <mergeCell ref="G29:H29"/>
    <mergeCell ref="G30:H30"/>
    <mergeCell ref="G31:H3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1:F15"/>
  <sheetViews>
    <sheetView workbookViewId="0">
      <selection activeCell="D7" sqref="D7"/>
    </sheetView>
  </sheetViews>
  <sheetFormatPr defaultRowHeight="16.899999999999999" x14ac:dyDescent="0.6"/>
  <cols>
    <col min="1" max="1" width="18.875" customWidth="1"/>
    <col min="2" max="3" width="14.75" bestFit="1" customWidth="1"/>
    <col min="4" max="6" width="8.5" bestFit="1" customWidth="1"/>
    <col min="7" max="7" width="19.8125" bestFit="1" customWidth="1"/>
  </cols>
  <sheetData>
    <row r="1" spans="1:6" x14ac:dyDescent="0.6">
      <c r="A1" s="34" t="s">
        <v>18</v>
      </c>
      <c r="B1" t="s">
        <v>236</v>
      </c>
    </row>
    <row r="3" spans="1:6" x14ac:dyDescent="0.6">
      <c r="D3" s="34" t="s">
        <v>128</v>
      </c>
    </row>
    <row r="4" spans="1:6" x14ac:dyDescent="0.6">
      <c r="A4" s="34" t="s">
        <v>238</v>
      </c>
      <c r="B4" s="34" t="s">
        <v>127</v>
      </c>
      <c r="C4" s="34" t="s">
        <v>237</v>
      </c>
      <c r="D4" t="s">
        <v>136</v>
      </c>
      <c r="E4" t="s">
        <v>139</v>
      </c>
      <c r="F4" t="s">
        <v>231</v>
      </c>
    </row>
    <row r="5" spans="1:6" x14ac:dyDescent="0.6">
      <c r="A5" t="s">
        <v>239</v>
      </c>
      <c r="D5" s="35"/>
      <c r="E5" s="35"/>
      <c r="F5" s="35"/>
    </row>
    <row r="6" spans="1:6" x14ac:dyDescent="0.6">
      <c r="C6" t="s">
        <v>232</v>
      </c>
      <c r="D6" s="35">
        <v>0.44947735191637633</v>
      </c>
      <c r="E6" s="35">
        <v>0.22978723404255319</v>
      </c>
      <c r="F6" s="35">
        <v>0.35057471264367818</v>
      </c>
    </row>
    <row r="7" spans="1:6" x14ac:dyDescent="0.6">
      <c r="C7" t="s">
        <v>235</v>
      </c>
      <c r="D7" s="35">
        <v>0.45623342175066312</v>
      </c>
      <c r="E7" s="35">
        <v>0.23287671232876711</v>
      </c>
      <c r="F7" s="35">
        <v>0.35874439461883406</v>
      </c>
    </row>
    <row r="8" spans="1:6" x14ac:dyDescent="0.6">
      <c r="A8" t="s">
        <v>240</v>
      </c>
      <c r="D8" s="35"/>
      <c r="E8" s="35"/>
      <c r="F8" s="35"/>
    </row>
    <row r="9" spans="1:6" x14ac:dyDescent="0.6">
      <c r="C9" t="s">
        <v>232</v>
      </c>
      <c r="D9" s="35">
        <v>0.55052264808362372</v>
      </c>
      <c r="E9" s="35">
        <v>0.65106382978723409</v>
      </c>
      <c r="F9" s="35">
        <v>0.59578544061302685</v>
      </c>
    </row>
    <row r="10" spans="1:6" x14ac:dyDescent="0.6">
      <c r="C10" t="s">
        <v>235</v>
      </c>
      <c r="D10" s="35">
        <v>0.54376657824933683</v>
      </c>
      <c r="E10" s="35">
        <v>0.6678082191780822</v>
      </c>
      <c r="F10" s="35">
        <v>0.59790732436472349</v>
      </c>
    </row>
    <row r="11" spans="1:6" x14ac:dyDescent="0.6">
      <c r="A11" t="s">
        <v>241</v>
      </c>
      <c r="D11" s="35"/>
      <c r="E11" s="35"/>
      <c r="F11" s="35"/>
    </row>
    <row r="12" spans="1:6" x14ac:dyDescent="0.6">
      <c r="C12" t="s">
        <v>232</v>
      </c>
      <c r="D12" s="35">
        <v>0</v>
      </c>
      <c r="E12" s="35">
        <v>0.11914893617021277</v>
      </c>
      <c r="F12" s="35">
        <v>5.3639846743295021E-2</v>
      </c>
    </row>
    <row r="13" spans="1:6" x14ac:dyDescent="0.6">
      <c r="C13" t="s">
        <v>235</v>
      </c>
      <c r="D13" s="35">
        <v>0</v>
      </c>
      <c r="E13" s="35">
        <v>9.9315068493150679E-2</v>
      </c>
      <c r="F13" s="35">
        <v>4.3348281016442454E-2</v>
      </c>
    </row>
    <row r="14" spans="1:6" x14ac:dyDescent="0.6">
      <c r="A14" t="s">
        <v>233</v>
      </c>
      <c r="D14" s="35">
        <v>1</v>
      </c>
      <c r="E14" s="35">
        <v>1</v>
      </c>
      <c r="F14" s="35">
        <v>1</v>
      </c>
    </row>
    <row r="15" spans="1:6" x14ac:dyDescent="0.6">
      <c r="A15" t="s">
        <v>234</v>
      </c>
      <c r="D15" s="35">
        <v>1</v>
      </c>
      <c r="E15" s="35">
        <v>1</v>
      </c>
      <c r="F15" s="35">
        <v>1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 filterMode="1"/>
  <dimension ref="A1:H24"/>
  <sheetViews>
    <sheetView workbookViewId="0">
      <selection activeCell="I2" sqref="I2"/>
    </sheetView>
  </sheetViews>
  <sheetFormatPr defaultRowHeight="16.899999999999999" x14ac:dyDescent="0.6"/>
  <cols>
    <col min="4" max="7" width="10.625" bestFit="1" customWidth="1"/>
    <col min="8" max="8" width="11.875" bestFit="1" customWidth="1"/>
  </cols>
  <sheetData>
    <row r="1" spans="1:8" x14ac:dyDescent="0.6">
      <c r="A1" t="s">
        <v>126</v>
      </c>
    </row>
    <row r="2" spans="1:8" x14ac:dyDescent="0.6">
      <c r="A2" s="12" t="s">
        <v>127</v>
      </c>
      <c r="B2" s="13" t="s">
        <v>18</v>
      </c>
      <c r="C2" s="13" t="s">
        <v>128</v>
      </c>
      <c r="D2" s="13" t="s">
        <v>129</v>
      </c>
      <c r="E2" s="13" t="s">
        <v>130</v>
      </c>
      <c r="F2" s="13" t="s">
        <v>131</v>
      </c>
      <c r="G2" s="13" t="s">
        <v>132</v>
      </c>
      <c r="H2" s="14" t="s">
        <v>133</v>
      </c>
    </row>
    <row r="3" spans="1:8" hidden="1" x14ac:dyDescent="0.6">
      <c r="A3" s="15" t="s">
        <v>134</v>
      </c>
      <c r="B3" s="16" t="s">
        <v>135</v>
      </c>
      <c r="C3" s="16" t="s">
        <v>136</v>
      </c>
      <c r="D3" s="16">
        <v>28</v>
      </c>
      <c r="E3" s="16">
        <v>38</v>
      </c>
      <c r="F3" s="16">
        <v>8</v>
      </c>
      <c r="G3" s="16">
        <v>17</v>
      </c>
      <c r="H3" s="17">
        <f>SUM(D3:G3)</f>
        <v>91</v>
      </c>
    </row>
    <row r="4" spans="1:8" hidden="1" x14ac:dyDescent="0.6">
      <c r="A4" s="15" t="s">
        <v>137</v>
      </c>
      <c r="B4" s="16" t="s">
        <v>138</v>
      </c>
      <c r="C4" s="16" t="s">
        <v>139</v>
      </c>
      <c r="D4" s="16">
        <v>30</v>
      </c>
      <c r="E4" s="16">
        <v>40</v>
      </c>
      <c r="F4" s="16">
        <v>5</v>
      </c>
      <c r="G4" s="16">
        <v>20</v>
      </c>
      <c r="H4" s="17">
        <f t="shared" ref="H4:H24" si="0">SUM(D4:G4)</f>
        <v>95</v>
      </c>
    </row>
    <row r="5" spans="1:8" x14ac:dyDescent="0.6">
      <c r="A5" s="15" t="s">
        <v>170</v>
      </c>
      <c r="B5" s="16" t="s">
        <v>171</v>
      </c>
      <c r="C5" s="16" t="s">
        <v>139</v>
      </c>
      <c r="D5" s="16">
        <v>21</v>
      </c>
      <c r="E5" s="16">
        <v>40</v>
      </c>
      <c r="F5" s="16">
        <v>9</v>
      </c>
      <c r="G5" s="16">
        <v>20</v>
      </c>
      <c r="H5" s="17">
        <f>SUM(D5:G5)</f>
        <v>90</v>
      </c>
    </row>
    <row r="6" spans="1:8" x14ac:dyDescent="0.6">
      <c r="A6" s="15" t="s">
        <v>144</v>
      </c>
      <c r="B6" s="16" t="s">
        <v>145</v>
      </c>
      <c r="C6" s="16" t="s">
        <v>139</v>
      </c>
      <c r="D6" s="16">
        <v>25</v>
      </c>
      <c r="E6" s="16">
        <v>34</v>
      </c>
      <c r="F6" s="16">
        <v>8</v>
      </c>
      <c r="G6" s="16">
        <v>20</v>
      </c>
      <c r="H6" s="17">
        <f>SUM(D6:G6)</f>
        <v>87</v>
      </c>
    </row>
    <row r="7" spans="1:8" x14ac:dyDescent="0.6">
      <c r="A7" s="15" t="s">
        <v>140</v>
      </c>
      <c r="B7" s="16" t="s">
        <v>141</v>
      </c>
      <c r="C7" s="16" t="s">
        <v>136</v>
      </c>
      <c r="D7" s="16">
        <v>25</v>
      </c>
      <c r="E7" s="16">
        <v>31</v>
      </c>
      <c r="F7" s="16">
        <v>9</v>
      </c>
      <c r="G7" s="16">
        <v>20</v>
      </c>
      <c r="H7" s="17">
        <f>SUM(D7:G7)</f>
        <v>85</v>
      </c>
    </row>
    <row r="8" spans="1:8" hidden="1" x14ac:dyDescent="0.6">
      <c r="A8" s="15" t="s">
        <v>146</v>
      </c>
      <c r="B8" s="16" t="s">
        <v>147</v>
      </c>
      <c r="C8" s="16" t="s">
        <v>139</v>
      </c>
      <c r="D8" s="16">
        <v>25</v>
      </c>
      <c r="E8" s="16">
        <v>24</v>
      </c>
      <c r="F8" s="16">
        <v>5</v>
      </c>
      <c r="G8" s="16">
        <v>15</v>
      </c>
      <c r="H8" s="17">
        <f>SUM(D8:G8)</f>
        <v>69</v>
      </c>
    </row>
    <row r="9" spans="1:8" hidden="1" x14ac:dyDescent="0.6">
      <c r="A9" s="15" t="s">
        <v>148</v>
      </c>
      <c r="B9" s="16" t="s">
        <v>149</v>
      </c>
      <c r="C9" s="16" t="s">
        <v>136</v>
      </c>
      <c r="D9" s="16">
        <v>21</v>
      </c>
      <c r="E9" s="16">
        <v>26</v>
      </c>
      <c r="F9" s="16">
        <v>9</v>
      </c>
      <c r="G9" s="16">
        <v>18</v>
      </c>
      <c r="H9" s="17">
        <f>SUM(D9:G9)</f>
        <v>74</v>
      </c>
    </row>
    <row r="10" spans="1:8" hidden="1" x14ac:dyDescent="0.6">
      <c r="A10" s="15" t="s">
        <v>150</v>
      </c>
      <c r="B10" s="16" t="s">
        <v>151</v>
      </c>
      <c r="C10" s="16" t="s">
        <v>136</v>
      </c>
      <c r="D10" s="16">
        <v>20</v>
      </c>
      <c r="E10" s="16">
        <v>26</v>
      </c>
      <c r="F10" s="16">
        <v>6</v>
      </c>
      <c r="G10" s="16">
        <v>17</v>
      </c>
      <c r="H10" s="17">
        <f>SUM(D10:G10)</f>
        <v>69</v>
      </c>
    </row>
    <row r="11" spans="1:8" hidden="1" x14ac:dyDescent="0.6">
      <c r="A11" s="15" t="s">
        <v>152</v>
      </c>
      <c r="B11" s="16" t="s">
        <v>153</v>
      </c>
      <c r="C11" s="16" t="s">
        <v>139</v>
      </c>
      <c r="D11" s="16">
        <v>27</v>
      </c>
      <c r="E11" s="16">
        <v>30</v>
      </c>
      <c r="F11" s="16">
        <v>5</v>
      </c>
      <c r="G11" s="16">
        <v>15</v>
      </c>
      <c r="H11" s="17">
        <f>SUM(D11:G11)</f>
        <v>77</v>
      </c>
    </row>
    <row r="12" spans="1:8" x14ac:dyDescent="0.6">
      <c r="A12" s="15" t="s">
        <v>166</v>
      </c>
      <c r="B12" s="16" t="s">
        <v>167</v>
      </c>
      <c r="C12" s="16" t="s">
        <v>136</v>
      </c>
      <c r="D12" s="16">
        <v>25</v>
      </c>
      <c r="E12" s="16">
        <v>33</v>
      </c>
      <c r="F12" s="16">
        <v>5</v>
      </c>
      <c r="G12" s="16">
        <v>20</v>
      </c>
      <c r="H12" s="17">
        <f>SUM(D12:G12)</f>
        <v>83</v>
      </c>
    </row>
    <row r="13" spans="1:8" hidden="1" x14ac:dyDescent="0.6">
      <c r="A13" s="15" t="s">
        <v>156</v>
      </c>
      <c r="B13" s="16" t="s">
        <v>157</v>
      </c>
      <c r="C13" s="16" t="s">
        <v>139</v>
      </c>
      <c r="D13" s="16">
        <v>29</v>
      </c>
      <c r="E13" s="16">
        <v>40</v>
      </c>
      <c r="F13" s="16">
        <v>10</v>
      </c>
      <c r="G13" s="16">
        <v>18</v>
      </c>
      <c r="H13" s="17">
        <f>SUM(D13:G13)</f>
        <v>97</v>
      </c>
    </row>
    <row r="14" spans="1:8" hidden="1" x14ac:dyDescent="0.6">
      <c r="A14" s="15" t="s">
        <v>158</v>
      </c>
      <c r="B14" s="16" t="s">
        <v>159</v>
      </c>
      <c r="C14" s="16" t="s">
        <v>139</v>
      </c>
      <c r="D14" s="16">
        <v>25</v>
      </c>
      <c r="E14" s="16">
        <v>28</v>
      </c>
      <c r="F14" s="16">
        <v>6</v>
      </c>
      <c r="G14" s="16">
        <v>18</v>
      </c>
      <c r="H14" s="17">
        <f>SUM(D14:G14)</f>
        <v>77</v>
      </c>
    </row>
    <row r="15" spans="1:8" x14ac:dyDescent="0.6">
      <c r="A15" s="15" t="s">
        <v>176</v>
      </c>
      <c r="B15" s="16" t="s">
        <v>177</v>
      </c>
      <c r="C15" s="16" t="s">
        <v>136</v>
      </c>
      <c r="D15" s="16">
        <v>25</v>
      </c>
      <c r="E15" s="16">
        <v>37</v>
      </c>
      <c r="F15" s="16">
        <v>6</v>
      </c>
      <c r="G15" s="16">
        <v>15</v>
      </c>
      <c r="H15" s="17">
        <f>SUM(D15:G15)</f>
        <v>83</v>
      </c>
    </row>
    <row r="16" spans="1:8" hidden="1" x14ac:dyDescent="0.6">
      <c r="A16" s="15" t="s">
        <v>162</v>
      </c>
      <c r="B16" s="16" t="s">
        <v>163</v>
      </c>
      <c r="C16" s="16" t="s">
        <v>139</v>
      </c>
      <c r="D16" s="16">
        <v>27</v>
      </c>
      <c r="E16" s="16">
        <v>40</v>
      </c>
      <c r="F16" s="16">
        <v>10</v>
      </c>
      <c r="G16" s="16">
        <v>17</v>
      </c>
      <c r="H16" s="17">
        <f>SUM(D16:G16)</f>
        <v>94</v>
      </c>
    </row>
    <row r="17" spans="1:8" hidden="1" x14ac:dyDescent="0.6">
      <c r="A17" s="15" t="s">
        <v>164</v>
      </c>
      <c r="B17" s="16" t="s">
        <v>165</v>
      </c>
      <c r="C17" s="16" t="s">
        <v>136</v>
      </c>
      <c r="D17" s="16">
        <v>25</v>
      </c>
      <c r="E17" s="16">
        <v>25</v>
      </c>
      <c r="F17" s="16">
        <v>9</v>
      </c>
      <c r="G17" s="16">
        <v>18</v>
      </c>
      <c r="H17" s="17">
        <f>SUM(D17:G17)</f>
        <v>77</v>
      </c>
    </row>
    <row r="18" spans="1:8" x14ac:dyDescent="0.6">
      <c r="A18" s="15" t="s">
        <v>178</v>
      </c>
      <c r="B18" s="16" t="s">
        <v>179</v>
      </c>
      <c r="C18" s="16" t="s">
        <v>139</v>
      </c>
      <c r="D18" s="16">
        <v>29</v>
      </c>
      <c r="E18" s="16">
        <v>30</v>
      </c>
      <c r="F18" s="16">
        <v>8</v>
      </c>
      <c r="G18" s="16">
        <v>16</v>
      </c>
      <c r="H18" s="17">
        <f>SUM(D18:G18)</f>
        <v>83</v>
      </c>
    </row>
    <row r="19" spans="1:8" hidden="1" x14ac:dyDescent="0.6">
      <c r="A19" s="15" t="s">
        <v>168</v>
      </c>
      <c r="B19" s="16" t="s">
        <v>169</v>
      </c>
      <c r="C19" s="16" t="s">
        <v>139</v>
      </c>
      <c r="D19" s="16">
        <v>27</v>
      </c>
      <c r="E19" s="16">
        <v>30</v>
      </c>
      <c r="F19" s="16">
        <v>8</v>
      </c>
      <c r="G19" s="16">
        <v>12</v>
      </c>
      <c r="H19" s="17">
        <f>SUM(D19:G19)</f>
        <v>77</v>
      </c>
    </row>
    <row r="20" spans="1:8" x14ac:dyDescent="0.6">
      <c r="A20" s="15" t="s">
        <v>142</v>
      </c>
      <c r="B20" s="16" t="s">
        <v>143</v>
      </c>
      <c r="C20" s="16" t="s">
        <v>136</v>
      </c>
      <c r="D20" s="16">
        <v>20</v>
      </c>
      <c r="E20" s="16">
        <v>35</v>
      </c>
      <c r="F20" s="16">
        <v>9</v>
      </c>
      <c r="G20" s="16">
        <v>18</v>
      </c>
      <c r="H20" s="17">
        <f>SUM(D20:G20)</f>
        <v>82</v>
      </c>
    </row>
    <row r="21" spans="1:8" hidden="1" x14ac:dyDescent="0.6">
      <c r="A21" s="15" t="s">
        <v>172</v>
      </c>
      <c r="B21" s="16" t="s">
        <v>173</v>
      </c>
      <c r="C21" s="16" t="s">
        <v>139</v>
      </c>
      <c r="D21" s="16">
        <v>29</v>
      </c>
      <c r="E21" s="16">
        <v>38</v>
      </c>
      <c r="F21" s="16">
        <v>10</v>
      </c>
      <c r="G21" s="16">
        <v>19</v>
      </c>
      <c r="H21" s="17">
        <f>SUM(D21:G21)</f>
        <v>96</v>
      </c>
    </row>
    <row r="22" spans="1:8" hidden="1" x14ac:dyDescent="0.6">
      <c r="A22" s="15" t="s">
        <v>174</v>
      </c>
      <c r="B22" s="16" t="s">
        <v>175</v>
      </c>
      <c r="C22" s="16" t="s">
        <v>136</v>
      </c>
      <c r="D22" s="16">
        <v>28</v>
      </c>
      <c r="E22" s="16">
        <v>40</v>
      </c>
      <c r="F22" s="16">
        <v>6</v>
      </c>
      <c r="G22" s="16">
        <v>17</v>
      </c>
      <c r="H22" s="17">
        <f>SUM(D22:G22)</f>
        <v>91</v>
      </c>
    </row>
    <row r="23" spans="1:8" x14ac:dyDescent="0.6">
      <c r="A23" s="15" t="s">
        <v>154</v>
      </c>
      <c r="B23" s="16" t="s">
        <v>155</v>
      </c>
      <c r="C23" s="16" t="s">
        <v>139</v>
      </c>
      <c r="D23" s="16">
        <v>28</v>
      </c>
      <c r="E23" s="16">
        <v>29</v>
      </c>
      <c r="F23" s="16">
        <v>9</v>
      </c>
      <c r="G23" s="16">
        <v>16</v>
      </c>
      <c r="H23" s="17">
        <f>SUM(D23:G23)</f>
        <v>82</v>
      </c>
    </row>
    <row r="24" spans="1:8" x14ac:dyDescent="0.6">
      <c r="A24" s="18" t="s">
        <v>160</v>
      </c>
      <c r="B24" s="19" t="s">
        <v>161</v>
      </c>
      <c r="C24" s="19" t="s">
        <v>136</v>
      </c>
      <c r="D24" s="19">
        <v>20</v>
      </c>
      <c r="E24" s="19">
        <v>35</v>
      </c>
      <c r="F24" s="19">
        <v>6</v>
      </c>
      <c r="G24" s="19">
        <v>19</v>
      </c>
      <c r="H24" s="19">
        <f>SUM(D24:G24)</f>
        <v>80</v>
      </c>
    </row>
  </sheetData>
  <autoFilter ref="A2:H24" xr:uid="{DF116115-0121-471D-8F72-6B9E2FD83D8B}">
    <filterColumn colId="7">
      <customFilters and="1">
        <customFilter operator="greaterThanOrEqual" val="80"/>
        <customFilter operator="lessThanOrEqual" val="90"/>
      </customFilters>
    </filterColumn>
    <sortState xmlns:xlrd2="http://schemas.microsoft.com/office/spreadsheetml/2017/richdata2" ref="A5:H24">
      <sortCondition descending="1" ref="H2:H24"/>
    </sortState>
  </autoFilter>
  <phoneticPr fontId="1" type="noConversion"/>
  <dataValidations count="1">
    <dataValidation type="custom" errorStyle="warning" allowBlank="1" showInputMessage="1" showErrorMessage="1" errorTitle="오류" error="입력 데이터가 잘못되었습니다." promptTitle="점수입력" prompt="전체 합계가 100이하가 되도록 입력하세요." sqref="D3:G24" xr:uid="{289B8200-2385-4BFD-B6FB-1A0348114CE9}">
      <formula1>SUM(D3:G3)&lt;=100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A1:E10"/>
  <sheetViews>
    <sheetView topLeftCell="A7" workbookViewId="0">
      <selection activeCell="L22" sqref="L22"/>
    </sheetView>
  </sheetViews>
  <sheetFormatPr defaultRowHeight="16.899999999999999" x14ac:dyDescent="0.6"/>
  <sheetData>
    <row r="1" spans="1:5" x14ac:dyDescent="0.6">
      <c r="B1" t="s">
        <v>180</v>
      </c>
    </row>
    <row r="2" spans="1:5" x14ac:dyDescent="0.6">
      <c r="A2" s="5" t="s">
        <v>181</v>
      </c>
      <c r="B2" s="5" t="s">
        <v>6</v>
      </c>
      <c r="C2" s="5" t="s">
        <v>182</v>
      </c>
      <c r="D2" s="5" t="s">
        <v>183</v>
      </c>
      <c r="E2" s="5" t="s">
        <v>184</v>
      </c>
    </row>
    <row r="3" spans="1:5" x14ac:dyDescent="0.6">
      <c r="A3" s="5" t="s">
        <v>185</v>
      </c>
      <c r="B3" s="5">
        <v>250</v>
      </c>
      <c r="C3" s="5">
        <v>9</v>
      </c>
      <c r="D3" s="5">
        <v>7</v>
      </c>
      <c r="E3" s="5">
        <v>1750</v>
      </c>
    </row>
    <row r="4" spans="1:5" x14ac:dyDescent="0.6">
      <c r="A4" s="5" t="s">
        <v>186</v>
      </c>
      <c r="B4" s="5">
        <v>150</v>
      </c>
      <c r="C4" s="5">
        <v>5</v>
      </c>
      <c r="D4" s="5">
        <v>2</v>
      </c>
      <c r="E4" s="5">
        <v>300</v>
      </c>
    </row>
    <row r="5" spans="1:5" x14ac:dyDescent="0.6">
      <c r="A5" s="5" t="s">
        <v>187</v>
      </c>
      <c r="B5" s="5">
        <v>440</v>
      </c>
      <c r="C5" s="5">
        <v>11</v>
      </c>
      <c r="D5" s="5">
        <v>15</v>
      </c>
      <c r="E5" s="5">
        <v>6600</v>
      </c>
    </row>
    <row r="6" spans="1:5" x14ac:dyDescent="0.6">
      <c r="A6" s="5" t="s">
        <v>188</v>
      </c>
      <c r="B6" s="5">
        <v>950</v>
      </c>
      <c r="C6" s="5">
        <v>14</v>
      </c>
      <c r="D6" s="5">
        <v>14</v>
      </c>
      <c r="E6" s="5">
        <v>13300</v>
      </c>
    </row>
    <row r="7" spans="1:5" x14ac:dyDescent="0.6">
      <c r="A7" s="5" t="s">
        <v>189</v>
      </c>
      <c r="B7" s="5">
        <v>560</v>
      </c>
      <c r="C7" s="5">
        <v>7</v>
      </c>
      <c r="D7" s="5">
        <v>20</v>
      </c>
      <c r="E7" s="5">
        <v>11200</v>
      </c>
    </row>
    <row r="8" spans="1:5" x14ac:dyDescent="0.6">
      <c r="A8" s="5" t="s">
        <v>190</v>
      </c>
      <c r="B8" s="5">
        <v>340</v>
      </c>
      <c r="C8" s="5">
        <v>17</v>
      </c>
      <c r="D8" s="5">
        <v>23</v>
      </c>
      <c r="E8" s="5">
        <v>7820</v>
      </c>
    </row>
    <row r="9" spans="1:5" x14ac:dyDescent="0.6">
      <c r="A9" s="5" t="s">
        <v>191</v>
      </c>
      <c r="B9" s="5">
        <v>2340</v>
      </c>
      <c r="C9" s="5">
        <v>12</v>
      </c>
      <c r="D9" s="5">
        <v>10</v>
      </c>
      <c r="E9" s="5">
        <v>23400</v>
      </c>
    </row>
    <row r="10" spans="1:5" x14ac:dyDescent="0.6">
      <c r="A10" s="5" t="s">
        <v>192</v>
      </c>
      <c r="B10" s="5">
        <v>1530</v>
      </c>
      <c r="C10" s="5">
        <v>19</v>
      </c>
      <c r="D10" s="5">
        <v>15</v>
      </c>
      <c r="E10" s="5">
        <v>22950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H13"/>
  <sheetViews>
    <sheetView workbookViewId="0">
      <selection activeCell="L9" sqref="L9"/>
    </sheetView>
  </sheetViews>
  <sheetFormatPr defaultRowHeight="16.899999999999999" x14ac:dyDescent="0.6"/>
  <cols>
    <col min="1" max="1" width="7.125" bestFit="1" customWidth="1"/>
    <col min="2" max="2" width="5.875" bestFit="1" customWidth="1"/>
    <col min="3" max="3" width="13.875" bestFit="1" customWidth="1"/>
    <col min="4" max="8" width="7.625" customWidth="1"/>
  </cols>
  <sheetData>
    <row r="1" spans="1:8" ht="20.65" x14ac:dyDescent="0.6">
      <c r="A1" s="33" t="s">
        <v>193</v>
      </c>
      <c r="B1" s="33"/>
      <c r="C1" s="33"/>
      <c r="D1" s="33"/>
      <c r="E1" s="33"/>
      <c r="F1" s="33"/>
      <c r="G1" s="33"/>
      <c r="H1" s="33"/>
    </row>
    <row r="3" spans="1:8" x14ac:dyDescent="0.6">
      <c r="A3" s="4" t="s">
        <v>18</v>
      </c>
      <c r="B3" s="4" t="s">
        <v>127</v>
      </c>
      <c r="C3" s="4" t="s">
        <v>194</v>
      </c>
      <c r="D3" s="4" t="s">
        <v>128</v>
      </c>
      <c r="E3" s="4" t="s">
        <v>195</v>
      </c>
      <c r="F3" s="4" t="s">
        <v>196</v>
      </c>
      <c r="G3" s="4" t="s">
        <v>197</v>
      </c>
      <c r="H3" s="4" t="s">
        <v>198</v>
      </c>
    </row>
    <row r="4" spans="1:8" x14ac:dyDescent="0.6">
      <c r="A4" s="4" t="s">
        <v>199</v>
      </c>
      <c r="B4" s="4" t="s">
        <v>200</v>
      </c>
      <c r="C4" s="4" t="s">
        <v>201</v>
      </c>
      <c r="D4" s="36">
        <v>0</v>
      </c>
      <c r="E4" s="4">
        <v>75</v>
      </c>
      <c r="F4" s="4">
        <v>85</v>
      </c>
      <c r="G4" s="4">
        <v>88</v>
      </c>
      <c r="H4" s="4">
        <v>92</v>
      </c>
    </row>
    <row r="5" spans="1:8" x14ac:dyDescent="0.6">
      <c r="A5" s="4" t="s">
        <v>202</v>
      </c>
      <c r="B5" s="4" t="s">
        <v>203</v>
      </c>
      <c r="C5" s="4" t="s">
        <v>204</v>
      </c>
      <c r="D5" s="36">
        <v>0</v>
      </c>
      <c r="E5" s="4">
        <v>88</v>
      </c>
      <c r="F5" s="4">
        <v>92</v>
      </c>
      <c r="G5" s="4">
        <v>80</v>
      </c>
      <c r="H5" s="4">
        <v>90</v>
      </c>
    </row>
    <row r="6" spans="1:8" x14ac:dyDescent="0.6">
      <c r="A6" s="4" t="s">
        <v>205</v>
      </c>
      <c r="B6" s="4" t="s">
        <v>206</v>
      </c>
      <c r="C6" s="4" t="s">
        <v>207</v>
      </c>
      <c r="D6" s="36">
        <v>1</v>
      </c>
      <c r="E6" s="4">
        <v>64</v>
      </c>
      <c r="F6" s="4">
        <v>85</v>
      </c>
      <c r="G6" s="4">
        <v>50</v>
      </c>
      <c r="H6" s="4">
        <v>90</v>
      </c>
    </row>
    <row r="7" spans="1:8" x14ac:dyDescent="0.6">
      <c r="A7" s="4" t="s">
        <v>208</v>
      </c>
      <c r="B7" s="4" t="s">
        <v>209</v>
      </c>
      <c r="C7" s="4" t="s">
        <v>207</v>
      </c>
      <c r="D7" s="36">
        <v>1</v>
      </c>
      <c r="E7" s="4">
        <v>52</v>
      </c>
      <c r="F7" s="4">
        <v>23</v>
      </c>
      <c r="G7" s="4">
        <v>15</v>
      </c>
      <c r="H7" s="4">
        <v>95</v>
      </c>
    </row>
    <row r="8" spans="1:8" x14ac:dyDescent="0.6">
      <c r="A8" s="4" t="s">
        <v>210</v>
      </c>
      <c r="B8" s="4" t="s">
        <v>211</v>
      </c>
      <c r="C8" s="4" t="s">
        <v>212</v>
      </c>
      <c r="D8" s="36">
        <v>0</v>
      </c>
      <c r="E8" s="4">
        <v>75</v>
      </c>
      <c r="F8" s="4">
        <v>58</v>
      </c>
      <c r="G8" s="4">
        <v>95</v>
      </c>
      <c r="H8" s="4">
        <v>92</v>
      </c>
    </row>
    <row r="9" spans="1:8" x14ac:dyDescent="0.6">
      <c r="A9" s="4" t="s">
        <v>213</v>
      </c>
      <c r="B9" s="4" t="s">
        <v>214</v>
      </c>
      <c r="C9" s="4" t="s">
        <v>212</v>
      </c>
      <c r="D9" s="36">
        <v>0</v>
      </c>
      <c r="E9" s="4">
        <v>45</v>
      </c>
      <c r="F9" s="4">
        <v>76</v>
      </c>
      <c r="G9" s="4">
        <v>55</v>
      </c>
      <c r="H9" s="4">
        <v>96</v>
      </c>
    </row>
    <row r="10" spans="1:8" x14ac:dyDescent="0.6">
      <c r="A10" s="4" t="s">
        <v>215</v>
      </c>
      <c r="B10" s="4" t="s">
        <v>216</v>
      </c>
      <c r="C10" s="4" t="s">
        <v>204</v>
      </c>
      <c r="D10" s="36">
        <v>1</v>
      </c>
      <c r="E10" s="4">
        <v>99</v>
      </c>
      <c r="F10" s="4">
        <v>97</v>
      </c>
      <c r="G10" s="4">
        <v>90</v>
      </c>
      <c r="H10" s="4">
        <v>88</v>
      </c>
    </row>
    <row r="11" spans="1:8" x14ac:dyDescent="0.6">
      <c r="A11" s="4" t="s">
        <v>217</v>
      </c>
      <c r="B11" s="4" t="s">
        <v>218</v>
      </c>
      <c r="C11" s="4" t="s">
        <v>201</v>
      </c>
      <c r="D11" s="36">
        <v>1</v>
      </c>
      <c r="E11" s="4">
        <v>80</v>
      </c>
      <c r="F11" s="4">
        <v>75</v>
      </c>
      <c r="G11" s="4">
        <v>86</v>
      </c>
      <c r="H11" s="4">
        <v>85</v>
      </c>
    </row>
    <row r="12" spans="1:8" x14ac:dyDescent="0.6">
      <c r="A12" s="4" t="s">
        <v>219</v>
      </c>
      <c r="B12" s="4" t="s">
        <v>220</v>
      </c>
      <c r="C12" s="4" t="s">
        <v>212</v>
      </c>
      <c r="D12" s="36">
        <v>0</v>
      </c>
      <c r="E12" s="4">
        <v>80</v>
      </c>
      <c r="F12" s="4">
        <v>93</v>
      </c>
      <c r="G12" s="4">
        <v>86</v>
      </c>
      <c r="H12" s="4">
        <v>90</v>
      </c>
    </row>
    <row r="13" spans="1:8" x14ac:dyDescent="0.6">
      <c r="A13" s="4" t="s">
        <v>221</v>
      </c>
      <c r="B13" s="4" t="s">
        <v>222</v>
      </c>
      <c r="C13" s="4" t="s">
        <v>207</v>
      </c>
      <c r="D13" s="36">
        <v>0</v>
      </c>
      <c r="E13" s="4">
        <v>95</v>
      </c>
      <c r="F13" s="4">
        <v>96</v>
      </c>
      <c r="G13" s="4">
        <v>97</v>
      </c>
      <c r="H13" s="4">
        <v>98</v>
      </c>
    </row>
  </sheetData>
  <mergeCells count="1">
    <mergeCell ref="A1:H1"/>
  </mergeCells>
  <phoneticPr fontId="1" type="noConversion"/>
  <conditionalFormatting sqref="E4:H13">
    <cfRule type="aboveAverage" dxfId="0" priority="1" aboveAverage="0"/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D7"/>
  <sheetViews>
    <sheetView tabSelected="1" workbookViewId="0"/>
  </sheetViews>
  <sheetFormatPr defaultRowHeight="16.899999999999999" x14ac:dyDescent="0.6"/>
  <cols>
    <col min="1" max="1" width="14.375" bestFit="1" customWidth="1"/>
  </cols>
  <sheetData>
    <row r="1" spans="1:4" x14ac:dyDescent="0.6">
      <c r="A1" t="s">
        <v>223</v>
      </c>
    </row>
    <row r="3" spans="1:4" x14ac:dyDescent="0.6">
      <c r="A3" s="20" t="s">
        <v>224</v>
      </c>
      <c r="B3" s="20" t="s">
        <v>225</v>
      </c>
      <c r="C3" s="20" t="s">
        <v>226</v>
      </c>
      <c r="D3" s="20" t="s">
        <v>8</v>
      </c>
    </row>
    <row r="4" spans="1:4" x14ac:dyDescent="0.6">
      <c r="A4" s="21">
        <v>45667</v>
      </c>
      <c r="B4" t="s">
        <v>188</v>
      </c>
      <c r="C4">
        <v>3</v>
      </c>
      <c r="D4" s="22">
        <v>2850</v>
      </c>
    </row>
    <row r="5" spans="1:4" x14ac:dyDescent="0.6">
      <c r="A5" s="21">
        <v>45667</v>
      </c>
      <c r="B5" t="s">
        <v>190</v>
      </c>
      <c r="C5">
        <v>10</v>
      </c>
      <c r="D5" s="22">
        <v>3400</v>
      </c>
    </row>
    <row r="6" spans="1:4" x14ac:dyDescent="0.6">
      <c r="A6" s="21">
        <v>45667</v>
      </c>
      <c r="B6" t="s">
        <v>189</v>
      </c>
      <c r="C6">
        <v>6</v>
      </c>
      <c r="D6" s="22">
        <v>3360</v>
      </c>
    </row>
    <row r="7" spans="1:4" x14ac:dyDescent="0.6">
      <c r="A7" s="21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3073" r:id="rId4" name="cmd구매내역입력">
          <controlPr defaultSize="0" autoLine="0" r:id="rId5">
            <anchor moveWithCells="1">
              <from>
                <xdr:col>5</xdr:col>
                <xdr:colOff>0</xdr:colOff>
                <xdr:row>2</xdr:row>
                <xdr:rowOff>0</xdr:rowOff>
              </from>
              <to>
                <xdr:col>7</xdr:col>
                <xdr:colOff>114300</xdr:colOff>
                <xdr:row>3</xdr:row>
                <xdr:rowOff>142875</xdr:rowOff>
              </to>
            </anchor>
          </controlPr>
        </control>
      </mc:Choice>
      <mc:Fallback>
        <control shapeId="3073" r:id="rId4" name="cmd구매내역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류</cp:lastModifiedBy>
  <dcterms:created xsi:type="dcterms:W3CDTF">2023-05-11T11:47:16Z</dcterms:created>
  <dcterms:modified xsi:type="dcterms:W3CDTF">2026-03-12T04:50:55Z</dcterms:modified>
</cp:coreProperties>
</file>