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022100F0-2388-4D61-B655-846656D21B83}" xr6:coauthVersionLast="47" xr6:coauthVersionMax="47" xr10:uidLastSave="{00000000-0000-0000-0000-000000000000}"/>
  <bookViews>
    <workbookView xWindow="-108" yWindow="-108" windowWidth="23256" windowHeight="12456" tabRatio="765" firstSheet="4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'기본작업-1'!$A$3:$H$15</definedName>
    <definedName name="_xlnm._FilterDatabase" localSheetId="4" hidden="1">'분석작업-2'!$A$2:$H$24</definedName>
    <definedName name="_xleta.LOOKUP" hidden="1" xlm="1">#NAME?</definedName>
    <definedName name="_xleta.MATCH" hidden="1" xlm="1">#NAME?</definedName>
    <definedName name="_xleta.VLOOKUP" hidden="1" xlm="1">#NAME?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0" i="2" l="1"/>
  <c r="I49" i="2"/>
  <c r="I51" i="2"/>
  <c r="I52" i="2"/>
  <c r="I53" i="2"/>
  <c r="I54" i="2"/>
  <c r="I55" i="2"/>
  <c r="I56" i="2"/>
  <c r="I57" i="2"/>
  <c r="I58" i="2"/>
  <c r="I59" i="2"/>
  <c r="I60" i="2"/>
  <c r="I61" i="2"/>
  <c r="H50" i="2"/>
  <c r="H51" i="2"/>
  <c r="H52" i="2"/>
  <c r="H53" i="2"/>
  <c r="H54" i="2"/>
  <c r="H55" i="2"/>
  <c r="H56" i="2"/>
  <c r="H57" i="2"/>
  <c r="H58" i="2"/>
  <c r="H59" i="2"/>
  <c r="H60" i="2"/>
  <c r="H61" i="2"/>
  <c r="H49" i="2"/>
  <c r="G31" i="2"/>
  <c r="G29" i="2"/>
  <c r="B3" i="2" a="1"/>
  <c r="B3" i="2" s="1"/>
  <c r="H11" i="2" a="1"/>
  <c r="H13" i="2" a="1"/>
  <c r="H15" i="2" a="1"/>
  <c r="H17" i="2" a="1"/>
  <c r="H23" i="2" a="1"/>
  <c r="H14" i="2" a="1"/>
  <c r="H18" i="2" a="1"/>
  <c r="H22" i="2" a="1"/>
  <c r="H19" i="2" a="1"/>
  <c r="H12" i="2" a="1"/>
  <c r="H16" i="2" a="1"/>
  <c r="H20" i="2" a="1"/>
  <c r="H24" i="2" a="1"/>
  <c r="H21" i="2" a="1"/>
  <c r="H25" i="2" a="1"/>
  <c r="H10" i="2" a="1"/>
  <c r="H25" i="2" l="1"/>
  <c r="H21" i="2"/>
  <c r="H24" i="2"/>
  <c r="H20" i="2"/>
  <c r="H16" i="2"/>
  <c r="H12" i="2"/>
  <c r="H19" i="2"/>
  <c r="H22" i="2"/>
  <c r="H18" i="2"/>
  <c r="H14" i="2"/>
  <c r="H23" i="2"/>
  <c r="H17" i="2"/>
  <c r="H15" i="2"/>
  <c r="H13" i="2"/>
  <c r="H11" i="2"/>
  <c r="H10" i="2"/>
  <c r="E30" i="2" l="1"/>
  <c r="E31" i="2"/>
  <c r="E32" i="2"/>
  <c r="E33" i="2"/>
  <c r="E34" i="2"/>
  <c r="E35" i="2"/>
  <c r="E36" i="2"/>
  <c r="E37" i="2"/>
  <c r="E29" i="2"/>
  <c r="C30" i="2"/>
  <c r="C31" i="2"/>
  <c r="C32" i="2"/>
  <c r="C33" i="2"/>
  <c r="C34" i="2"/>
  <c r="C35" i="2"/>
  <c r="C36" i="2"/>
  <c r="C37" i="2"/>
  <c r="C29" i="2"/>
  <c r="B11" i="2"/>
  <c r="B10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12" i="2"/>
  <c r="C3" i="2" a="1"/>
  <c r="C3" i="2" s="1"/>
  <c r="C4" i="2" a="1"/>
  <c r="C4" i="2" s="1"/>
  <c r="C5" i="2" a="1"/>
  <c r="C5" i="2" s="1"/>
  <c r="C6" i="2" a="1"/>
  <c r="C6" i="2" s="1"/>
  <c r="B4" i="2" a="1"/>
  <c r="B4" i="2" s="1"/>
  <c r="B5" i="2" a="1"/>
  <c r="B5" i="2"/>
  <c r="B6" i="2" a="1"/>
  <c r="B6" i="2" s="1"/>
  <c r="A18" i="1"/>
  <c r="H4" i="4"/>
  <c r="H7" i="4"/>
  <c r="H20" i="4"/>
  <c r="H6" i="4"/>
  <c r="H8" i="4"/>
  <c r="H9" i="4"/>
  <c r="H10" i="4"/>
  <c r="H11" i="4"/>
  <c r="H23" i="4"/>
  <c r="H13" i="4"/>
  <c r="H14" i="4"/>
  <c r="H24" i="4"/>
  <c r="H16" i="4"/>
  <c r="H17" i="4"/>
  <c r="H12" i="4"/>
  <c r="H19" i="4"/>
  <c r="H5" i="4"/>
  <c r="H21" i="4"/>
  <c r="H22" i="4"/>
  <c r="H15" i="4"/>
  <c r="H18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5CBCE63-340E-4B72-A797-9BAF5F7CE6E6}" sourceFile="C:\길벗컴활1급\01 엑셀\03 기본모의고사\정보검색.accdb" keepAlive="1" name="정보검색" type="5" refreshedVersion="8" background="1">
    <dbPr connection="Provider=Microsoft.ACE.OLEDB.12.0;User ID=Admin;Data Source=C:\길벗컴활1급\01 엑셀\03 기본모의고사\정보검색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정보검색결과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<sst xmlns="http://schemas.openxmlformats.org/spreadsheetml/2006/main" count="371" uniqueCount="242">
  <si>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</si>
  <si>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</si>
  <si>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</si>
  <si>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</si>
  <si>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</si>
  <si>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</si>
  <si>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</si>
  <si>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</si>
  <si>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</si>
  <si>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</si>
  <si>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</si>
  <si>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</si>
  <si>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</si>
  <si>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</si>
  <si>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</si>
  <si>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</si>
  <si>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</si>
  <si>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</si>
  <si>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</si>
  <si>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</si>
  <si>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</si>
  <si>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</si>
  <si>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</si>
  <si>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</si>
  <si>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</si>
  <si>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</si>
  <si>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</si>
  <si>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</si>
  <si>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</si>
  <si>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</si>
  <si>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</si>
  <si>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</si>
  <si>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</si>
  <si>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</si>
  <si>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</si>
  <si>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</si>
  <si>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</si>
  <si>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</si>
  <si>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</si>
  <si>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</si>
  <si>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</si>
  <si>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</si>
  <si>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</si>
  <si>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</si>
  <si>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</si>
  <si>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</si>
  <si>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</si>
  <si>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</si>
  <si>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</si>
  <si>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</si>
  <si>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</si>
  <si>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</si>
  <si>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</si>
  <si>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</si>
  <si>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</si>
  <si>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</si>
  <si>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</si>
  <si>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</si>
  <si>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</si>
  <si>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</si>
  <si>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</si>
  <si>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</si>
  <si>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</si>
  <si>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</si>
  <si>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</si>
  <si>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</si>
  <si>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</si>
  <si>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</si>
  <si>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</si>
  <si>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</si>
  <si>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</si>
  <si>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</si>
  <si>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</si>
  <si>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</si>
  <si>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</si>
  <si>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</si>
  <si>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</si>
  <si>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</si>
  <si>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</si>
  <si>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</si>
  <si>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</si>
  <si>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</si>
  <si>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</si>
  <si>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</si>
  <si>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</si>
  <si>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</si>
  <si>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</si>
  <si>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</si>
  <si>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</si>
  <si>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</si>
  <si>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</si>
  <si>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</si>
  <si>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</si>
  <si>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</si>
  <si>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</si>
  <si>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</si>
  <si>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</si>
  <si>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</si>
  <si>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</si>
  <si>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</si>
  <si>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</si>
  <si>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</si>
  <si>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</si>
  <si>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</si>
  <si>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</si>
  <si>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</si>
  <si>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</si>
  <si>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</si>
  <si>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</si>
  <si>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</si>
  <si>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</si>
  <si>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</si>
  <si>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</si>
  <si>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</si>
  <si>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</si>
  <si>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</si>
  <si>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</si>
  <si>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</si>
  <si>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</si>
  <si>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</si>
  <si>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</si>
  <si>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</si>
  <si>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</si>
  <si>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</si>
  <si>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</si>
  <si>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</si>
  <si>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</si>
  <si>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</si>
  <si>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</si>
  <si>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</si>
  <si>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</si>
  <si>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</si>
  <si>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</si>
  <si>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</si>
  <si>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</si>
  <si>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</si>
  <si>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</si>
  <si>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</si>
  <si>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</si>
  <si>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</si>
  <si>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</si>
  <si>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</si>
  <si>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</si>
  <si>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</si>
  <si>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</si>
  <si>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</si>
  <si>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</si>
  <si>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</si>
  <si>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</si>
  <si>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</si>
  <si>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</si>
  <si>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</si>
  <si>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</si>
  <si>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</si>
  <si>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</si>
  <si>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</si>
  <si>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</si>
  <si>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</si>
  <si>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</si>
  <si>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</si>
  <si>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</si>
  <si>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</si>
  <si>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</si>
  <si>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</si>
  <si>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</si>
  <si>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</si>
  <si>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</si>
  <si>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</si>
  <si>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</si>
  <si>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</si>
  <si>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</si>
  <si>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</si>
  <si>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</si>
  <si>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</si>
  <si>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</si>
  <si>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</si>
  <si>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</si>
  <si>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</si>
  <si>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</si>
  <si>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</si>
  <si>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</si>
  <si>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</si>
  <si>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</si>
  <si>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</si>
  <si>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</si>
  <si>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</si>
  <si>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</si>
  <si>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</si>
  <si>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</si>
  <si>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</si>
  <si>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</si>
  <si>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</si>
  <si>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</si>
  <si>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</si>
  <si>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</si>
  <si>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</si>
  <si>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</si>
  <si>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</si>
  <si>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</si>
  <si>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</si>
  <si>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</si>
  <si>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</si>
  <si>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</si>
  <si>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</si>
  <si>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</si>
  <si>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</si>
  <si>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</si>
  <si>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</si>
  <si>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</si>
  <si>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</si>
  <si>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</si>
  <si>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</si>
  <si>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</si>
  <si>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</si>
  <si>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</si>
  <si>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</si>
  <si>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</si>
  <si>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</si>
  <si>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</si>
  <si>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</si>
  <si>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</si>
  <si>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</si>
  <si>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</si>
  <si>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</si>
  <si>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</si>
  <si>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</si>
  <si>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</si>
  <si>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</si>
  <si>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</si>
  <si>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</si>
  <si>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</si>
  <si>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(모두)</t>
  </si>
  <si>
    <t>합계 : 중간(30%)</t>
  </si>
  <si>
    <t>합계 : 기말(40%)</t>
  </si>
  <si>
    <t>총합계</t>
  </si>
  <si>
    <t>전체 합계 : 중간(30%)</t>
  </si>
  <si>
    <t>전체 합계 : 기말(40%)</t>
  </si>
  <si>
    <t>값</t>
  </si>
  <si>
    <t>학번2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</si>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</sst>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0" formatCode="[=1]&quot;남&quot;;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5">
    <dxf>
      <fill>
        <patternFill>
          <fgColor indexed="64"/>
          <bgColor rgb="FFFFC000"/>
        </patternFill>
      </fill>
    </dxf>
    <dxf>
      <numFmt numFmtId="14" formatCode="0.00%"/>
    </dxf>
    <dxf>
      <numFmt numFmtId="14" formatCode="0.00%"/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경기 대리점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  <c:pt idx="0">
                  <c:v>프린터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  <c:pt idx="0">
                  <c:v>MP3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  <c:pt idx="0">
                  <c:v>카메라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E9-44D7-8382-11783F7BC7A6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E9-44D7-8382-11783F7BC7A6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  <c:pt idx="0">
                  <c:v>스캐너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9-44D7-8382-11783F7BC7A6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  <c:pt idx="0">
                  <c:v>핸드폰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EE9-44D7-8382-11783F7BC7A6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  <c:pt idx="0">
                  <c:v>HDTV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E9-44D7-8382-11783F7BC7A6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  <c:pt idx="0">
                  <c:v>캠코더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EE9-44D7-8382-11783F7BC7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50"/>
        <c:shape val="cylinder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 fLocksText="0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0</xdr:rowOff>
    </xdr:from>
    <xdr:to>
      <xdr:col>6</xdr:col>
      <xdr:colOff>0</xdr:colOff>
      <xdr:row>16</xdr:row>
      <xdr:rowOff>0</xdr:rowOff>
    </xdr:to>
    <xdr:sp macro="[0]!성별" textlink="">
      <xdr:nvSpPr>
        <xdr:cNvPr id="2" name="육각형 1">
          <a:extLst>
            <a:ext uri="{FF2B5EF4-FFF2-40B4-BE49-F238E27FC236}">
              <a16:creationId xmlns:a16="http://schemas.microsoft.com/office/drawing/2014/main" id="{BE7BF062-7B29-020B-A9DC-1CE2154C19EC}"/>
            </a:ext>
          </a:extLst>
        </xdr:cNvPr>
        <xdr:cNvSpPr/>
      </xdr:nvSpPr>
      <xdr:spPr>
        <a:xfrm>
          <a:off x="2628900" y="3139440"/>
          <a:ext cx="115824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성별표시</a:t>
          </a:r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8</xdr:col>
      <xdr:colOff>0</xdr:colOff>
      <xdr:row>16</xdr:row>
      <xdr:rowOff>0</xdr:rowOff>
    </xdr:to>
    <xdr:sp macro="[0]!성적관리" textlink="">
      <xdr:nvSpPr>
        <xdr:cNvPr id="3" name="육각형 2">
          <a:extLst>
            <a:ext uri="{FF2B5EF4-FFF2-40B4-BE49-F238E27FC236}">
              <a16:creationId xmlns:a16="http://schemas.microsoft.com/office/drawing/2014/main" id="{03362869-DE39-232A-3063-987608593F26}"/>
            </a:ext>
          </a:extLst>
        </xdr:cNvPr>
        <xdr:cNvSpPr/>
      </xdr:nvSpPr>
      <xdr:spPr>
        <a:xfrm>
          <a:off x="3787140" y="3139440"/>
          <a:ext cx="115824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관리대상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144780</xdr:colOff>
          <xdr:row>3</xdr:row>
          <xdr:rowOff>137160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99.135416898149" backgroundQuery="1" createdVersion="8" refreshedVersion="8" minRefreshableVersion="3" recordCount="21" xr:uid="{F7E25073-B0C7-4733-BFA8-7B30F70DBE8F}">
  <cacheSource type="external" connectionId="1"/>
  <cacheFields count="10">
    <cacheField name="학번" numFmtId="0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9"/>
    </cacheField>
    <cacheField name="이름" numFmtId="0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과" numFmtId="0">
      <sharedItems count="6">
        <s v="eBusiness과"/>
        <s v="전자상거래과"/>
        <s v="정보관리과"/>
        <s v="경영전략과"/>
        <s v="마케팅사업과"/>
        <s v="컴퓨터공학과"/>
      </sharedItems>
    </cacheField>
    <cacheField name="성별" numFmtId="0">
      <sharedItems count="2">
        <s v="남"/>
        <s v="여"/>
      </sharedItems>
    </cacheField>
    <cacheField name="중간(30%)" numFmtId="0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출석(10%)" numFmtId="0">
      <sharedItems containsSemiMixedTypes="0" containsString="0" containsNumber="1" containsInteger="1" minValue="5" maxValue="10" count="6">
        <n v="8"/>
        <n v="9"/>
        <n v="5"/>
        <n v="6"/>
        <n v="7"/>
        <n v="10"/>
      </sharedItems>
    </cacheField>
    <cacheField name="과제(20%)" numFmtId="0">
      <sharedItems containsSemiMixedTypes="0" containsString="0" containsNumber="1" containsInteger="1" minValue="15" maxValue="20" count="6">
        <n v="17"/>
        <n v="18"/>
        <n v="20"/>
        <n v="15"/>
        <n v="16"/>
        <n v="19"/>
      </sharedItems>
    </cacheField>
    <cacheField name="총점(100%)" numFmtId="0">
      <sharedItems containsSemiMixedTypes="0" containsString="0" containsNumber="1" containsInteger="1" minValue="69" maxValue="95" count="13">
        <n v="91"/>
        <n v="82"/>
        <n v="87"/>
        <n v="69"/>
        <n v="95"/>
        <n v="85"/>
        <n v="74"/>
        <n v="77"/>
        <n v="83"/>
        <n v="84"/>
        <n v="70"/>
        <n v="81"/>
        <n v="89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  <x v="0"/>
    <x v="0"/>
    <x v="0"/>
    <x v="0"/>
  </r>
  <r>
    <x v="1"/>
    <x v="1"/>
    <x v="1"/>
    <x v="0"/>
    <x v="1"/>
    <x v="1"/>
    <x v="1"/>
    <x v="1"/>
    <x v="1"/>
  </r>
  <r>
    <x v="2"/>
    <x v="2"/>
    <x v="1"/>
    <x v="1"/>
    <x v="2"/>
    <x v="2"/>
    <x v="0"/>
    <x v="2"/>
    <x v="2"/>
  </r>
  <r>
    <x v="3"/>
    <x v="3"/>
    <x v="2"/>
    <x v="1"/>
    <x v="2"/>
    <x v="3"/>
    <x v="2"/>
    <x v="3"/>
    <x v="3"/>
  </r>
  <r>
    <x v="4"/>
    <x v="4"/>
    <x v="3"/>
    <x v="1"/>
    <x v="3"/>
    <x v="4"/>
    <x v="2"/>
    <x v="2"/>
    <x v="4"/>
  </r>
  <r>
    <x v="5"/>
    <x v="5"/>
    <x v="2"/>
    <x v="0"/>
    <x v="2"/>
    <x v="5"/>
    <x v="1"/>
    <x v="2"/>
    <x v="5"/>
  </r>
  <r>
    <x v="6"/>
    <x v="6"/>
    <x v="0"/>
    <x v="0"/>
    <x v="4"/>
    <x v="6"/>
    <x v="1"/>
    <x v="1"/>
    <x v="6"/>
  </r>
  <r>
    <x v="7"/>
    <x v="7"/>
    <x v="3"/>
    <x v="0"/>
    <x v="1"/>
    <x v="6"/>
    <x v="3"/>
    <x v="0"/>
    <x v="3"/>
  </r>
  <r>
    <x v="8"/>
    <x v="8"/>
    <x v="4"/>
    <x v="1"/>
    <x v="5"/>
    <x v="7"/>
    <x v="2"/>
    <x v="3"/>
    <x v="7"/>
  </r>
  <r>
    <x v="9"/>
    <x v="9"/>
    <x v="0"/>
    <x v="1"/>
    <x v="0"/>
    <x v="8"/>
    <x v="1"/>
    <x v="4"/>
    <x v="1"/>
  </r>
  <r>
    <x v="10"/>
    <x v="10"/>
    <x v="5"/>
    <x v="1"/>
    <x v="6"/>
    <x v="9"/>
    <x v="3"/>
    <x v="4"/>
    <x v="6"/>
  </r>
  <r>
    <x v="11"/>
    <x v="11"/>
    <x v="0"/>
    <x v="1"/>
    <x v="0"/>
    <x v="7"/>
    <x v="0"/>
    <x v="0"/>
    <x v="8"/>
  </r>
  <r>
    <x v="12"/>
    <x v="12"/>
    <x v="0"/>
    <x v="1"/>
    <x v="4"/>
    <x v="10"/>
    <x v="0"/>
    <x v="4"/>
    <x v="9"/>
  </r>
  <r>
    <x v="13"/>
    <x v="13"/>
    <x v="5"/>
    <x v="0"/>
    <x v="7"/>
    <x v="4"/>
    <x v="2"/>
    <x v="4"/>
    <x v="8"/>
  </r>
  <r>
    <x v="14"/>
    <x v="14"/>
    <x v="0"/>
    <x v="0"/>
    <x v="1"/>
    <x v="0"/>
    <x v="0"/>
    <x v="0"/>
    <x v="8"/>
  </r>
  <r>
    <x v="15"/>
    <x v="15"/>
    <x v="4"/>
    <x v="0"/>
    <x v="4"/>
    <x v="11"/>
    <x v="4"/>
    <x v="0"/>
    <x v="10"/>
  </r>
  <r>
    <x v="16"/>
    <x v="16"/>
    <x v="0"/>
    <x v="0"/>
    <x v="8"/>
    <x v="6"/>
    <x v="4"/>
    <x v="5"/>
    <x v="11"/>
  </r>
  <r>
    <x v="17"/>
    <x v="17"/>
    <x v="0"/>
    <x v="0"/>
    <x v="2"/>
    <x v="7"/>
    <x v="1"/>
    <x v="0"/>
    <x v="11"/>
  </r>
  <r>
    <x v="18"/>
    <x v="18"/>
    <x v="3"/>
    <x v="1"/>
    <x v="5"/>
    <x v="0"/>
    <x v="1"/>
    <x v="3"/>
    <x v="12"/>
  </r>
  <r>
    <x v="19"/>
    <x v="19"/>
    <x v="1"/>
    <x v="0"/>
    <x v="8"/>
    <x v="12"/>
    <x v="2"/>
    <x v="0"/>
    <x v="9"/>
  </r>
  <r>
    <x v="20"/>
    <x v="20"/>
    <x v="1"/>
    <x v="0"/>
    <x v="5"/>
    <x v="8"/>
    <x v="5"/>
    <x v="3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01F313-9D1E-43AF-819A-FFAF70B230B2}" name="피벗 테이블1" cacheId="2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5" firstHeaderRow="1" firstDataRow="2" firstDataCol="3" rowPageCount="1" colPageCount="1"/>
  <pivotFields count="10">
    <pivotField axis="axisRow" compact="0" showAll="0">
      <items count="22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  <item t="default"/>
      </items>
    </pivotField>
    <pivotField axis="axisPage" compact="0" showAll="0">
      <items count="22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compact="0" showAll="0"/>
    <pivotField compact="0" showAll="0"/>
    <pivotField compact="0" showAll="0"/>
    <pivotField axis="axisRow" compact="0" showAll="0">
      <items count="4">
        <item n="A반" sd="0" x="1"/>
        <item n="B반" sd="0" x="2"/>
        <item n="C반" sd="0" x="0"/>
        <item t="default"/>
      </items>
    </pivotField>
  </pivotFields>
  <rowFields count="3">
    <field x="9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4" showDataAs="percentOfCol" baseField="9" baseItem="0" numFmtId="10"/>
    <dataField name="합계 : 기말(40%)" fld="5" showDataAs="percentOfCol" baseField="9" baseItem="0" numFmtId="10"/>
  </dataFields>
  <formats count="2">
    <format dxfId="2">
      <pivotArea fieldPosition="0">
        <references count="3">
          <reference field="4294967294" count="1">
            <x v="1"/>
          </reference>
          <reference field="0" count="1" selected="0">
            <x v="0"/>
          </reference>
          <reference field="3" count="1" selected="0">
            <x v="0"/>
          </reference>
        </references>
      </pivotArea>
    </format>
    <format dxfId="1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6"/>
  <sheetViews>
    <sheetView topLeftCell="A21" workbookViewId="0">
      <selection activeCell="D7" sqref="D7"/>
    </sheetView>
  </sheetViews>
  <sheetFormatPr defaultRowHeight="17.399999999999999" x14ac:dyDescent="0.4"/>
  <cols>
    <col min="2" max="2" width="11.59765625" bestFit="1" customWidth="1"/>
    <col min="3" max="3" width="9.09765625" bestFit="1" customWidth="1"/>
    <col min="4" max="4" width="9.8984375" bestFit="1" customWidth="1"/>
    <col min="5" max="5" width="9" bestFit="1" customWidth="1"/>
    <col min="6" max="6" width="9.3984375" bestFit="1" customWidth="1"/>
    <col min="7" max="7" width="5.19921875" bestFit="1" customWidth="1"/>
    <col min="8" max="8" width="10.5" bestFit="1" customWidth="1"/>
    <col min="9" max="9" width="9.5" customWidth="1"/>
  </cols>
  <sheetData>
    <row r="1" spans="1:8" ht="25.2" x14ac:dyDescent="0.4">
      <c r="A1" t="s">
        <v>0</v>
      </c>
      <c r="B1" s="30" t="s">
        <v>1</v>
      </c>
      <c r="C1" s="30"/>
      <c r="D1" s="30"/>
      <c r="E1" s="30"/>
      <c r="F1" s="30"/>
      <c r="G1" s="30"/>
      <c r="H1" s="30"/>
    </row>
    <row r="3" spans="1:8" x14ac:dyDescent="0.4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4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4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8" x14ac:dyDescent="0.4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</row>
    <row r="7" spans="1:8" x14ac:dyDescent="0.4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</row>
    <row r="8" spans="1:8" x14ac:dyDescent="0.4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8" x14ac:dyDescent="0.4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8" x14ac:dyDescent="0.4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8" x14ac:dyDescent="0.4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8" x14ac:dyDescent="0.4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4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4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4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4">
      <c r="A17" s="1" t="s">
        <v>230</v>
      </c>
    </row>
    <row r="18" spans="1:8" x14ac:dyDescent="0.4">
      <c r="A18" t="b">
        <f>AND(G4&gt;AVERAGE($G$4:$G$15),H4&gt;AVERAGE($H$4:$H$15))</f>
        <v>0</v>
      </c>
    </row>
    <row r="20" spans="1:8" x14ac:dyDescent="0.4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4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4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4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4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4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4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B15">
    <cfRule type="expression" dxfId="4" priority="2">
      <formula>OR(LEFT($A15,1)="C",LEFT($A15,1)="D",$E15&gt;=0.5)</formula>
    </cfRule>
  </conditionalFormatting>
  <conditionalFormatting sqref="A4:H15">
    <cfRule type="expression" dxfId="3" priority="1">
      <formula>OR(LEFT($A4,1)="c",LEFT($A4,1)="d",$E4&gt;=0.5)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view="pageBreakPreview" zoomScale="60" zoomScaleNormal="100" workbookViewId="0">
      <selection activeCell="G3" sqref="G3"/>
    </sheetView>
  </sheetViews>
  <sheetFormatPr defaultRowHeight="17.399999999999999" x14ac:dyDescent="0.4"/>
  <cols>
    <col min="1" max="1" width="3.19921875" customWidth="1"/>
    <col min="2" max="2" width="11.5" customWidth="1"/>
    <col min="3" max="3" width="11" customWidth="1"/>
    <col min="4" max="4" width="10.19921875" customWidth="1"/>
    <col min="5" max="5" width="11.5" customWidth="1"/>
    <col min="6" max="6" width="11.59765625" customWidth="1"/>
  </cols>
  <sheetData>
    <row r="4" spans="2:6" x14ac:dyDescent="0.4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4">
      <c r="B5" s="4" t="s">
        <v>25</v>
      </c>
      <c r="C5" s="6">
        <v>1137</v>
      </c>
      <c r="D5" s="6">
        <v>823</v>
      </c>
      <c r="E5" s="25">
        <f t="shared" ref="E5:E11" si="0">C5-D5</f>
        <v>314</v>
      </c>
      <c r="F5" s="26" t="str">
        <f t="shared" ref="F5:F11" si="1">IF(OR(LEFT(B5,1)="S",LEFT(B5,1)="K"),"수도권",IF(OR(LEFT(B5,1)="D",LEFT(B5,1)="B"),"경상도","전라도"))</f>
        <v>수도권</v>
      </c>
    </row>
    <row r="6" spans="2:6" x14ac:dyDescent="0.4">
      <c r="B6" s="4" t="s">
        <v>26</v>
      </c>
      <c r="C6" s="6">
        <v>1027</v>
      </c>
      <c r="D6" s="6">
        <v>720</v>
      </c>
      <c r="E6" s="25">
        <f t="shared" si="0"/>
        <v>307</v>
      </c>
      <c r="F6" s="26" t="str">
        <f t="shared" si="1"/>
        <v>경상도</v>
      </c>
    </row>
    <row r="7" spans="2:6" x14ac:dyDescent="0.4">
      <c r="B7" s="4" t="s">
        <v>27</v>
      </c>
      <c r="C7" s="6">
        <v>923</v>
      </c>
      <c r="D7" s="6">
        <v>792</v>
      </c>
      <c r="E7" s="25">
        <f t="shared" si="0"/>
        <v>131</v>
      </c>
      <c r="F7" s="26" t="str">
        <f t="shared" si="1"/>
        <v>전라도</v>
      </c>
    </row>
    <row r="8" spans="2:6" x14ac:dyDescent="0.4">
      <c r="B8" s="4" t="s">
        <v>28</v>
      </c>
      <c r="C8" s="6">
        <v>1278</v>
      </c>
      <c r="D8" s="6">
        <v>879</v>
      </c>
      <c r="E8" s="25">
        <f t="shared" si="0"/>
        <v>399</v>
      </c>
      <c r="F8" s="26" t="str">
        <f t="shared" si="1"/>
        <v>경상도</v>
      </c>
    </row>
    <row r="9" spans="2:6" x14ac:dyDescent="0.4">
      <c r="B9" s="4" t="s">
        <v>29</v>
      </c>
      <c r="C9" s="6">
        <v>1087</v>
      </c>
      <c r="D9" s="6">
        <v>811</v>
      </c>
      <c r="E9" s="25">
        <f t="shared" si="0"/>
        <v>276</v>
      </c>
      <c r="F9" s="26" t="str">
        <f t="shared" si="1"/>
        <v>수도권</v>
      </c>
    </row>
    <row r="10" spans="2:6" x14ac:dyDescent="0.4">
      <c r="B10" s="4" t="s">
        <v>30</v>
      </c>
      <c r="C10" s="6">
        <v>987</v>
      </c>
      <c r="D10" s="6">
        <v>823</v>
      </c>
      <c r="E10" s="25">
        <f t="shared" si="0"/>
        <v>164</v>
      </c>
      <c r="F10" s="26" t="str">
        <f t="shared" si="1"/>
        <v>수도권</v>
      </c>
    </row>
    <row r="11" spans="2:6" x14ac:dyDescent="0.4">
      <c r="B11" s="4" t="s">
        <v>31</v>
      </c>
      <c r="C11" s="6">
        <v>1234</v>
      </c>
      <c r="D11" s="6">
        <v>983</v>
      </c>
      <c r="E11" s="25">
        <f t="shared" si="0"/>
        <v>251</v>
      </c>
      <c r="F11" s="26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topLeftCell="C40" workbookViewId="0">
      <selection activeCell="I51" sqref="I51"/>
    </sheetView>
  </sheetViews>
  <sheetFormatPr defaultRowHeight="17.399999999999999" x14ac:dyDescent="0.4"/>
  <cols>
    <col min="1" max="1" width="11" bestFit="1" customWidth="1"/>
    <col min="2" max="2" width="12.3984375" customWidth="1"/>
    <col min="3" max="3" width="21.3984375" bestFit="1" customWidth="1"/>
    <col min="4" max="4" width="15.19921875" customWidth="1"/>
    <col min="5" max="5" width="13.09765625" customWidth="1"/>
    <col min="6" max="6" width="11.19921875" customWidth="1"/>
    <col min="7" max="7" width="11.59765625" customWidth="1"/>
    <col min="8" max="8" width="13" bestFit="1" customWidth="1"/>
    <col min="9" max="9" width="12.59765625" customWidth="1"/>
  </cols>
  <sheetData>
    <row r="1" spans="1:8" x14ac:dyDescent="0.4">
      <c r="A1" t="s">
        <v>126</v>
      </c>
    </row>
    <row r="2" spans="1:8" x14ac:dyDescent="0.4">
      <c r="A2" s="4" t="s">
        <v>32</v>
      </c>
      <c r="B2" s="7">
        <v>2022</v>
      </c>
      <c r="C2" s="7">
        <v>2023</v>
      </c>
    </row>
    <row r="3" spans="1:8" x14ac:dyDescent="0.4">
      <c r="A3" s="5" t="s">
        <v>33</v>
      </c>
      <c r="B3" s="8" cm="1">
        <f t="array" ref="B3">AVERAGE(IF(  ($A3=$F$10:$F$25)*(B$2=YEAR($D$10:$D$25)),$G$10:$G$25))</f>
        <v>500</v>
      </c>
      <c r="C3" s="8">
        <f t="array" ref="C3">AVERAGE(IF(  ($A3=$F$10:$F$25)*(C$2=YEAR($D$10:$D$25)),$G$10:$G$25))</f>
        <v>2000</v>
      </c>
    </row>
    <row r="4" spans="1:8" x14ac:dyDescent="0.4">
      <c r="A4" s="5" t="s">
        <v>34</v>
      </c>
      <c r="B4" s="8">
        <f t="array" ref="B4">AVERAGE(IF(  ($A4=$F$10:$F$25)*(B$2=YEAR($D$10:$D$25)),$G$10:$G$25))</f>
        <v>750</v>
      </c>
      <c r="C4" s="8">
        <f t="array" ref="C4">AVERAGE(IF(  ($A4=$F$10:$F$25)*(C$2=YEAR($D$10:$D$25)),$G$10:$G$25))</f>
        <v>750</v>
      </c>
    </row>
    <row r="5" spans="1:8" x14ac:dyDescent="0.4">
      <c r="A5" s="5" t="s">
        <v>35</v>
      </c>
      <c r="B5" s="8">
        <f t="array" ref="B5">AVERAGE(IF(  ($A5=$F$10:$F$25)*(B$2=YEAR($D$10:$D$25)),$G$10:$G$25))</f>
        <v>1000</v>
      </c>
      <c r="C5" s="8">
        <f t="array" ref="C5">AVERAGE(IF(  ($A5=$F$10:$F$25)*(C$2=YEAR($D$10:$D$25)),$G$10:$G$25))</f>
        <v>1000</v>
      </c>
    </row>
    <row r="6" spans="1:8" x14ac:dyDescent="0.4">
      <c r="A6" s="5" t="s">
        <v>36</v>
      </c>
      <c r="B6" s="8">
        <f t="array" ref="B6">AVERAGE(IF(  ($A6=$F$10:$F$25)*(B$2=YEAR($D$10:$D$25)),$G$10:$G$25))</f>
        <v>1833.3333333333333</v>
      </c>
      <c r="C6" s="8">
        <f t="array" ref="C6">AVERAGE(IF(  ($A6=$F$10:$F$25)*(C$2=YEAR($D$10:$D$25)),$G$10:$G$25))</f>
        <v>1500</v>
      </c>
    </row>
    <row r="8" spans="1:8" x14ac:dyDescent="0.4">
      <c r="A8" t="s">
        <v>17</v>
      </c>
    </row>
    <row r="9" spans="1:8" x14ac:dyDescent="0.4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4">
      <c r="A10" s="4" t="s">
        <v>44</v>
      </c>
      <c r="B10" s="4" t="str">
        <f>TEXT(RIGHT(A10,LEN(A10)-4),"00")</f>
        <v>02</v>
      </c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 t="str" cm="1">
        <f t="array" ref="H10">won원가대여횟수(E10,G10)</f>
        <v>★★</v>
      </c>
    </row>
    <row r="11" spans="1:8" x14ac:dyDescent="0.4">
      <c r="A11" s="4" t="s">
        <v>46</v>
      </c>
      <c r="B11" s="4" t="str">
        <f>TEXT(RIGHT(A11,LEN(A11)-4),"00")</f>
        <v>01</v>
      </c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 t="str" cm="1">
        <f t="array" ref="H11">won원가대여횟수(E11,G11)</f>
        <v>★</v>
      </c>
    </row>
    <row r="12" spans="1:8" x14ac:dyDescent="0.4">
      <c r="A12" s="4" t="s">
        <v>48</v>
      </c>
      <c r="B12" s="4" t="str">
        <f t="shared" ref="B12:B25" si="0">TEXT(RIGHT(A12,LEN(A12)-4),"00")</f>
        <v>16</v>
      </c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 t="str" cm="1">
        <f t="array" ref="H12">won원가대여횟수(E12,G12)</f>
        <v>★</v>
      </c>
    </row>
    <row r="13" spans="1:8" x14ac:dyDescent="0.4">
      <c r="A13" s="4" t="s">
        <v>50</v>
      </c>
      <c r="B13" s="4" t="str">
        <f t="shared" si="0"/>
        <v>19</v>
      </c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 t="str" cm="1">
        <f t="array" ref="H13">won원가대여횟수(E13,G13)</f>
        <v>★</v>
      </c>
    </row>
    <row r="14" spans="1:8" x14ac:dyDescent="0.4">
      <c r="A14" s="4" t="s">
        <v>52</v>
      </c>
      <c r="B14" s="4" t="str">
        <f t="shared" si="0"/>
        <v>13</v>
      </c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 t="str" cm="1">
        <f t="array" ref="H14">won원가대여횟수(E14,G14)</f>
        <v>★★★★★</v>
      </c>
    </row>
    <row r="15" spans="1:8" x14ac:dyDescent="0.4">
      <c r="A15" s="4" t="s">
        <v>54</v>
      </c>
      <c r="B15" s="4" t="str">
        <f t="shared" si="0"/>
        <v>04</v>
      </c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 t="str" cm="1">
        <f t="array" ref="H15">won원가대여횟수(E15,G15)</f>
        <v>★★</v>
      </c>
    </row>
    <row r="16" spans="1:8" x14ac:dyDescent="0.4">
      <c r="A16" s="4" t="s">
        <v>56</v>
      </c>
      <c r="B16" s="4" t="str">
        <f t="shared" si="0"/>
        <v>12</v>
      </c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 t="str" cm="1">
        <f t="array" ref="H16">won원가대여횟수(E16,G16)</f>
        <v>★</v>
      </c>
    </row>
    <row r="17" spans="1:8" x14ac:dyDescent="0.4">
      <c r="A17" s="4" t="s">
        <v>58</v>
      </c>
      <c r="B17" s="4" t="str">
        <f t="shared" si="0"/>
        <v>17</v>
      </c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 t="str" cm="1">
        <f t="array" ref="H17">won원가대여횟수(E17,G17)</f>
        <v>★</v>
      </c>
    </row>
    <row r="18" spans="1:8" x14ac:dyDescent="0.4">
      <c r="A18" s="4" t="s">
        <v>60</v>
      </c>
      <c r="B18" s="4" t="str">
        <f t="shared" si="0"/>
        <v>14</v>
      </c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 t="str" cm="1">
        <f t="array" ref="H18">won원가대여횟수(E18,G18)</f>
        <v>★</v>
      </c>
    </row>
    <row r="19" spans="1:8" x14ac:dyDescent="0.4">
      <c r="A19" s="4" t="s">
        <v>62</v>
      </c>
      <c r="B19" s="4" t="str">
        <f t="shared" si="0"/>
        <v>20</v>
      </c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 t="str" cm="1">
        <f t="array" ref="H19">won원가대여횟수(E19,G19)</f>
        <v>★★</v>
      </c>
    </row>
    <row r="20" spans="1:8" x14ac:dyDescent="0.4">
      <c r="A20" s="4" t="s">
        <v>64</v>
      </c>
      <c r="B20" s="4" t="str">
        <f t="shared" si="0"/>
        <v>18</v>
      </c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 t="str" cm="1">
        <f t="array" ref="H20">won원가대여횟수(E20,G20)</f>
        <v>★★</v>
      </c>
    </row>
    <row r="21" spans="1:8" x14ac:dyDescent="0.4">
      <c r="A21" s="4" t="s">
        <v>66</v>
      </c>
      <c r="B21" s="4" t="str">
        <f t="shared" si="0"/>
        <v>08</v>
      </c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 t="str" cm="1">
        <f t="array" ref="H21">won원가대여횟수(E21,G21)</f>
        <v>★★★★</v>
      </c>
    </row>
    <row r="22" spans="1:8" x14ac:dyDescent="0.4">
      <c r="A22" s="4" t="s">
        <v>68</v>
      </c>
      <c r="B22" s="4" t="str">
        <f t="shared" si="0"/>
        <v>15</v>
      </c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 t="str" cm="1">
        <f t="array" ref="H22">won원가대여횟수(E22,G22)</f>
        <v>★</v>
      </c>
    </row>
    <row r="23" spans="1:8" x14ac:dyDescent="0.4">
      <c r="A23" s="4" t="s">
        <v>70</v>
      </c>
      <c r="B23" s="4" t="str">
        <f t="shared" si="0"/>
        <v>06</v>
      </c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 t="str" cm="1">
        <f t="array" ref="H23">won원가대여횟수(E23,G23)</f>
        <v>★</v>
      </c>
    </row>
    <row r="24" spans="1:8" x14ac:dyDescent="0.4">
      <c r="A24" s="4" t="s">
        <v>72</v>
      </c>
      <c r="B24" s="4" t="str">
        <f t="shared" si="0"/>
        <v>10</v>
      </c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 t="str" cm="1">
        <f t="array" ref="H24">won원가대여횟수(E24,G24)</f>
        <v>★★★★★</v>
      </c>
    </row>
    <row r="25" spans="1:8" x14ac:dyDescent="0.4">
      <c r="A25" s="4" t="s">
        <v>74</v>
      </c>
      <c r="B25" s="4" t="str">
        <f t="shared" si="0"/>
        <v>21</v>
      </c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 t="str" cm="1">
        <f t="array" ref="H25">won원가대여횟수(E25,G25)</f>
        <v>★</v>
      </c>
    </row>
    <row r="27" spans="1:8" x14ac:dyDescent="0.4">
      <c r="A27" t="s">
        <v>76</v>
      </c>
      <c r="B27" s="31" t="s">
        <v>77</v>
      </c>
      <c r="C27" s="31"/>
      <c r="D27" s="31"/>
      <c r="E27" s="31"/>
    </row>
    <row r="28" spans="1:8" x14ac:dyDescent="0.4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32" t="s">
        <v>83</v>
      </c>
      <c r="H28" s="33"/>
    </row>
    <row r="29" spans="1:8" x14ac:dyDescent="0.4">
      <c r="A29" s="4" t="s">
        <v>84</v>
      </c>
      <c r="B29" s="6">
        <v>520</v>
      </c>
      <c r="C29" s="8">
        <f>B29*HLOOKUP(A29,$H$35:$J$37,2,FALSE)</f>
        <v>540800</v>
      </c>
      <c r="D29" s="6">
        <v>53</v>
      </c>
      <c r="E29" s="8">
        <f>D29*HLOOKUP(A29,$H$35:$J$37,3,FALSE)</f>
        <v>74730</v>
      </c>
      <c r="G29" s="34" t="str">
        <f>LOOKUP(LARGE(D29:D37,3),D29:D37,A29:A37)</f>
        <v>라거</v>
      </c>
      <c r="H29" s="35"/>
    </row>
    <row r="30" spans="1:8" x14ac:dyDescent="0.4">
      <c r="A30" s="4" t="s">
        <v>85</v>
      </c>
      <c r="B30" s="6">
        <v>35</v>
      </c>
      <c r="C30" s="8">
        <f t="shared" ref="C30:C37" si="1">B30*HLOOKUP(A30,$H$35:$J$37,2,FALSE)</f>
        <v>36750</v>
      </c>
      <c r="D30" s="6">
        <v>95</v>
      </c>
      <c r="E30" s="8">
        <f t="shared" ref="E30:E37" si="2">D30*HLOOKUP(A30,$H$35:$J$37,3,FALSE)</f>
        <v>134900</v>
      </c>
      <c r="G30" s="32" t="s">
        <v>86</v>
      </c>
      <c r="H30" s="33"/>
    </row>
    <row r="31" spans="1:8" x14ac:dyDescent="0.4">
      <c r="A31" s="4" t="s">
        <v>85</v>
      </c>
      <c r="B31" s="6">
        <v>354</v>
      </c>
      <c r="C31" s="8">
        <f t="shared" si="1"/>
        <v>371700</v>
      </c>
      <c r="D31" s="6">
        <v>153</v>
      </c>
      <c r="E31" s="8">
        <f t="shared" si="2"/>
        <v>217260</v>
      </c>
      <c r="G31" s="34" t="str">
        <f>LOOKUP(SMALL(D29:D37,2),$D$29:$D$37,A29:A37)</f>
        <v>하이트</v>
      </c>
      <c r="H31" s="35"/>
    </row>
    <row r="32" spans="1:8" x14ac:dyDescent="0.4">
      <c r="A32" s="4" t="s">
        <v>87</v>
      </c>
      <c r="B32" s="6">
        <v>530</v>
      </c>
      <c r="C32" s="8">
        <f t="shared" si="1"/>
        <v>583000</v>
      </c>
      <c r="D32" s="6">
        <v>321</v>
      </c>
      <c r="E32" s="8">
        <f t="shared" si="2"/>
        <v>478290</v>
      </c>
    </row>
    <row r="33" spans="1:10" x14ac:dyDescent="0.4">
      <c r="A33" s="4" t="s">
        <v>87</v>
      </c>
      <c r="B33" s="6">
        <v>95</v>
      </c>
      <c r="C33" s="8">
        <f t="shared" si="1"/>
        <v>104500</v>
      </c>
      <c r="D33" s="6">
        <v>452</v>
      </c>
      <c r="E33" s="8">
        <f t="shared" si="2"/>
        <v>673480</v>
      </c>
    </row>
    <row r="34" spans="1:10" x14ac:dyDescent="0.4">
      <c r="A34" s="4" t="s">
        <v>87</v>
      </c>
      <c r="B34" s="6">
        <v>650</v>
      </c>
      <c r="C34" s="8">
        <f t="shared" si="1"/>
        <v>715000</v>
      </c>
      <c r="D34" s="6">
        <v>456</v>
      </c>
      <c r="E34" s="8">
        <f t="shared" si="2"/>
        <v>679440</v>
      </c>
      <c r="G34" t="s">
        <v>88</v>
      </c>
    </row>
    <row r="35" spans="1:10" x14ac:dyDescent="0.4">
      <c r="A35" s="4" t="s">
        <v>84</v>
      </c>
      <c r="B35" s="6">
        <v>20</v>
      </c>
      <c r="C35" s="8">
        <f t="shared" si="1"/>
        <v>20800</v>
      </c>
      <c r="D35" s="6">
        <v>523</v>
      </c>
      <c r="E35" s="8">
        <f t="shared" si="2"/>
        <v>737430</v>
      </c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4">
      <c r="A36" s="4" t="s">
        <v>84</v>
      </c>
      <c r="B36" s="6">
        <v>253</v>
      </c>
      <c r="C36" s="8">
        <f t="shared" si="1"/>
        <v>263120</v>
      </c>
      <c r="D36" s="6">
        <v>650</v>
      </c>
      <c r="E36" s="8">
        <f t="shared" si="2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4">
      <c r="A37" s="4" t="s">
        <v>85</v>
      </c>
      <c r="B37" s="6">
        <v>350</v>
      </c>
      <c r="C37" s="8">
        <f t="shared" si="1"/>
        <v>367500</v>
      </c>
      <c r="D37" s="6">
        <v>652</v>
      </c>
      <c r="E37" s="8">
        <f t="shared" si="2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4">
      <c r="A39" t="s">
        <v>91</v>
      </c>
      <c r="E39" t="s">
        <v>92</v>
      </c>
    </row>
    <row r="40" spans="1:10" x14ac:dyDescent="0.4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4">
      <c r="A41" s="4">
        <v>0</v>
      </c>
      <c r="B41" s="10">
        <v>0</v>
      </c>
      <c r="E41" s="24">
        <v>4</v>
      </c>
      <c r="F41" s="4">
        <v>0</v>
      </c>
    </row>
    <row r="42" spans="1:10" x14ac:dyDescent="0.4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4">
      <c r="A43" s="4">
        <v>70</v>
      </c>
      <c r="B43" s="10">
        <v>0.03</v>
      </c>
      <c r="E43" s="24">
        <v>1</v>
      </c>
      <c r="F43" s="4">
        <v>5</v>
      </c>
    </row>
    <row r="44" spans="1:10" x14ac:dyDescent="0.4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4">
      <c r="A45" s="4">
        <v>90</v>
      </c>
      <c r="B45" s="10">
        <v>0.04</v>
      </c>
    </row>
    <row r="47" spans="1:10" x14ac:dyDescent="0.4">
      <c r="A47" t="s">
        <v>96</v>
      </c>
    </row>
    <row r="48" spans="1:10" x14ac:dyDescent="0.4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4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>
        <f>_xlfn.XLOOKUP(D49,$E$41:$E$44,$F$41:$F$44,,-1)+IF(SUMPRODUCT(E49:G49,{0.3,0.3,0.3})&gt;=70,5,0)</f>
        <v>0</v>
      </c>
      <c r="I49" s="11">
        <f>IF(ISBLANK(D49),VLOOKUP(AVERAGE(E49:G49),$A$41:$B$45,2)+0.5%,VLOOKUP(AVERAGE(E49:G49),$A$41:$B$45,2))</f>
        <v>0</v>
      </c>
    </row>
    <row r="50" spans="1:9" x14ac:dyDescent="0.4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>
        <f>_xlfn.XLOOKUP(D50,$E$41:$E$44,$F$41:$F$44,,-1)+IF(SUMPRODUCT(E50:G50,{0.3,0.3,0.3})&gt;=70,5,0)</f>
        <v>8</v>
      </c>
      <c r="I50" s="11">
        <f>IF(ISBLANK(D50),VLOOKUP(AVERAGE(E50:G50),$A$41:$B$45,2)+0.5%,VLOOKUP(AVERAGE(E50:G50),$A$41:$B$45,2))</f>
        <v>0.03</v>
      </c>
    </row>
    <row r="51" spans="1:9" x14ac:dyDescent="0.4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>
        <f>_xlfn.XLOOKUP(D51,$E$41:$E$44,$F$41:$F$44,,-1)+IF(SUMPRODUCT(E51:G51,{0.3,0.3,0.3})&gt;=70,5,0)</f>
        <v>15</v>
      </c>
      <c r="I51" s="11">
        <f t="shared" ref="I50:I61" si="3">IF(ISBLANK(D51),VLOOKUP(AVERAGE(E51:G51),$A$41:$B$45,2)+0.5%,VLOOKUP(AVERAGE(E51:G51),$A$41:$B$45,2))</f>
        <v>3.5000000000000003E-2</v>
      </c>
    </row>
    <row r="52" spans="1:9" x14ac:dyDescent="0.4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>
        <f>_xlfn.XLOOKUP(D52,$E$41:$E$44,$F$41:$F$44,,-1)+IF(SUMPRODUCT(E52:G52,{0.3,0.3,0.3})&gt;=70,5,0)</f>
        <v>5</v>
      </c>
      <c r="I52" s="11">
        <f t="shared" si="3"/>
        <v>0.03</v>
      </c>
    </row>
    <row r="53" spans="1:9" x14ac:dyDescent="0.4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>
        <f>_xlfn.XLOOKUP(D53,$E$41:$E$44,$F$41:$F$44,,-1)+IF(SUMPRODUCT(E53:G53,{0.3,0.3,0.3})&gt;=70,5,0)</f>
        <v>10</v>
      </c>
      <c r="I53" s="11">
        <f t="shared" si="3"/>
        <v>3.5000000000000003E-2</v>
      </c>
    </row>
    <row r="54" spans="1:9" x14ac:dyDescent="0.4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>
        <f>_xlfn.XLOOKUP(D54,$E$41:$E$44,$F$41:$F$44,,-1)+IF(SUMPRODUCT(E54:G54,{0.3,0.3,0.3})&gt;=70,5,0)</f>
        <v>3</v>
      </c>
      <c r="I54" s="11">
        <f t="shared" si="3"/>
        <v>0.03</v>
      </c>
    </row>
    <row r="55" spans="1:9" x14ac:dyDescent="0.4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>
        <f>_xlfn.XLOOKUP(D55,$E$41:$E$44,$F$41:$F$44,,-1)+IF(SUMPRODUCT(E55:G55,{0.3,0.3,0.3})&gt;=70,5,0)</f>
        <v>3</v>
      </c>
      <c r="I55" s="11">
        <f t="shared" si="3"/>
        <v>2.5000000000000001E-2</v>
      </c>
    </row>
    <row r="56" spans="1:9" x14ac:dyDescent="0.4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>
        <f>_xlfn.XLOOKUP(D56,$E$41:$E$44,$F$41:$F$44,,-1)+IF(SUMPRODUCT(E56:G56,{0.3,0.3,0.3})&gt;=70,5,0)</f>
        <v>15</v>
      </c>
      <c r="I56" s="11">
        <f t="shared" si="3"/>
        <v>3.5000000000000003E-2</v>
      </c>
    </row>
    <row r="57" spans="1:9" x14ac:dyDescent="0.4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>
        <f>_xlfn.XLOOKUP(D57,$E$41:$E$44,$F$41:$F$44,,-1)+IF(SUMPRODUCT(E57:G57,{0.3,0.3,0.3})&gt;=70,5,0)</f>
        <v>3</v>
      </c>
      <c r="I57" s="11">
        <f t="shared" si="3"/>
        <v>2.5000000000000001E-2</v>
      </c>
    </row>
    <row r="58" spans="1:9" x14ac:dyDescent="0.4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>
        <f>_xlfn.XLOOKUP(D58,$E$41:$E$44,$F$41:$F$44,,-1)+IF(SUMPRODUCT(E58:G58,{0.3,0.3,0.3})&gt;=70,5,0)</f>
        <v>5</v>
      </c>
      <c r="I58" s="11">
        <f t="shared" si="3"/>
        <v>0.03</v>
      </c>
    </row>
    <row r="59" spans="1:9" x14ac:dyDescent="0.4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>
        <f>_xlfn.XLOOKUP(D59,$E$41:$E$44,$F$41:$F$44,,-1)+IF(SUMPRODUCT(E59:G59,{0.3,0.3,0.3})&gt;=70,5,0)</f>
        <v>0</v>
      </c>
      <c r="I59" s="11">
        <f t="shared" si="3"/>
        <v>0.03</v>
      </c>
    </row>
    <row r="60" spans="1:9" x14ac:dyDescent="0.4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>
        <f>_xlfn.XLOOKUP(D60,$E$41:$E$44,$F$41:$F$44,,-1)+IF(SUMPRODUCT(E60:G60,{0.3,0.3,0.3})&gt;=70,5,0)</f>
        <v>3</v>
      </c>
      <c r="I60" s="11">
        <f t="shared" si="3"/>
        <v>2.5000000000000001E-2</v>
      </c>
    </row>
    <row r="61" spans="1:9" x14ac:dyDescent="0.4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>
        <f>_xlfn.XLOOKUP(D61,$E$41:$E$44,$F$41:$F$44,,-1)+IF(SUMPRODUCT(E61:G61,{0.3,0.3,0.3})&gt;=70,5,0)</f>
        <v>5</v>
      </c>
      <c r="I61" s="11">
        <f t="shared" si="3"/>
        <v>0.03</v>
      </c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workbookViewId="0">
      <selection activeCell="D7" sqref="D7"/>
    </sheetView>
  </sheetViews>
  <sheetFormatPr defaultRowHeight="17.399999999999999" x14ac:dyDescent="0.4"/>
  <cols>
    <col min="1" max="1" width="20.09765625" bestFit="1" customWidth="1"/>
    <col min="2" max="3" width="15.09765625" bestFit="1" customWidth="1"/>
    <col min="4" max="6" width="8.5" bestFit="1" customWidth="1"/>
  </cols>
  <sheetData>
    <row r="1" spans="1:6" x14ac:dyDescent="0.4">
      <c r="A1" s="27" t="s">
        <v>18</v>
      </c>
      <c r="B1" t="s">
        <v>231</v>
      </c>
    </row>
    <row r="3" spans="1:6" x14ac:dyDescent="0.4">
      <c r="D3" s="27" t="s">
        <v>128</v>
      </c>
    </row>
    <row r="4" spans="1:6" x14ac:dyDescent="0.4">
      <c r="A4" s="27" t="s">
        <v>238</v>
      </c>
      <c r="B4" s="27" t="s">
        <v>127</v>
      </c>
      <c r="C4" s="27" t="s">
        <v>237</v>
      </c>
      <c r="D4" t="s">
        <v>136</v>
      </c>
      <c r="E4" t="s">
        <v>139</v>
      </c>
      <c r="F4" t="s">
        <v>234</v>
      </c>
    </row>
    <row r="5" spans="1:6" x14ac:dyDescent="0.4">
      <c r="A5" t="s">
        <v>239</v>
      </c>
      <c r="D5" s="28"/>
      <c r="E5" s="28"/>
      <c r="F5" s="28"/>
    </row>
    <row r="6" spans="1:6" x14ac:dyDescent="0.4">
      <c r="C6" t="s">
        <v>232</v>
      </c>
      <c r="D6" s="28">
        <v>0.44947735191637633</v>
      </c>
      <c r="E6" s="28">
        <v>0.22978723404255319</v>
      </c>
      <c r="F6" s="28">
        <v>0.35057471264367818</v>
      </c>
    </row>
    <row r="7" spans="1:6" x14ac:dyDescent="0.4">
      <c r="C7" t="s">
        <v>233</v>
      </c>
      <c r="D7" s="28">
        <v>0.45623342175066312</v>
      </c>
      <c r="E7" s="28">
        <v>0.23287671232876711</v>
      </c>
      <c r="F7" s="28">
        <v>0.35874439461883406</v>
      </c>
    </row>
    <row r="8" spans="1:6" x14ac:dyDescent="0.4">
      <c r="A8" t="s">
        <v>240</v>
      </c>
      <c r="D8" s="28"/>
      <c r="E8" s="28"/>
      <c r="F8" s="28"/>
    </row>
    <row r="9" spans="1:6" x14ac:dyDescent="0.4">
      <c r="C9" t="s">
        <v>232</v>
      </c>
      <c r="D9" s="28">
        <v>0.55052264808362372</v>
      </c>
      <c r="E9" s="28">
        <v>0.65106382978723409</v>
      </c>
      <c r="F9" s="28">
        <v>0.59578544061302685</v>
      </c>
    </row>
    <row r="10" spans="1:6" x14ac:dyDescent="0.4">
      <c r="C10" t="s">
        <v>233</v>
      </c>
      <c r="D10" s="28">
        <v>0.54376657824933683</v>
      </c>
      <c r="E10" s="28">
        <v>0.6678082191780822</v>
      </c>
      <c r="F10" s="28">
        <v>0.59790732436472349</v>
      </c>
    </row>
    <row r="11" spans="1:6" x14ac:dyDescent="0.4">
      <c r="A11" t="s">
        <v>241</v>
      </c>
      <c r="D11" s="28"/>
      <c r="E11" s="28"/>
      <c r="F11" s="28"/>
    </row>
    <row r="12" spans="1:6" x14ac:dyDescent="0.4">
      <c r="C12" t="s">
        <v>232</v>
      </c>
      <c r="D12" s="28">
        <v>0</v>
      </c>
      <c r="E12" s="28">
        <v>0.11914893617021277</v>
      </c>
      <c r="F12" s="28">
        <v>5.3639846743295021E-2</v>
      </c>
    </row>
    <row r="13" spans="1:6" x14ac:dyDescent="0.4">
      <c r="C13" t="s">
        <v>233</v>
      </c>
      <c r="D13" s="28">
        <v>0</v>
      </c>
      <c r="E13" s="28">
        <v>9.9315068493150679E-2</v>
      </c>
      <c r="F13" s="28">
        <v>4.3348281016442454E-2</v>
      </c>
    </row>
    <row r="14" spans="1:6" x14ac:dyDescent="0.4">
      <c r="A14" t="s">
        <v>235</v>
      </c>
      <c r="D14" s="28">
        <v>1</v>
      </c>
      <c r="E14" s="28">
        <v>1</v>
      </c>
      <c r="F14" s="28">
        <v>1</v>
      </c>
    </row>
    <row r="15" spans="1:6" x14ac:dyDescent="0.4">
      <c r="A15" t="s">
        <v>236</v>
      </c>
      <c r="D15" s="28">
        <v>1</v>
      </c>
      <c r="E15" s="28">
        <v>1</v>
      </c>
      <c r="F15" s="28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workbookViewId="0">
      <selection activeCell="H5" sqref="H5"/>
    </sheetView>
  </sheetViews>
  <sheetFormatPr defaultRowHeight="17.399999999999999" x14ac:dyDescent="0.4"/>
  <cols>
    <col min="4" max="7" width="10.59765625" bestFit="1" customWidth="1"/>
    <col min="8" max="8" width="11.8984375" bestFit="1" customWidth="1"/>
  </cols>
  <sheetData>
    <row r="1" spans="1:8" x14ac:dyDescent="0.4">
      <c r="A1" t="s">
        <v>126</v>
      </c>
    </row>
    <row r="2" spans="1:8" x14ac:dyDescent="0.4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hidden="1" x14ac:dyDescent="0.4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hidden="1" x14ac:dyDescent="0.4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" si="0">SUM(D4:G4)</f>
        <v>95</v>
      </c>
    </row>
    <row r="5" spans="1:8" x14ac:dyDescent="0.4">
      <c r="A5" s="15" t="s">
        <v>170</v>
      </c>
      <c r="B5" s="16" t="s">
        <v>171</v>
      </c>
      <c r="C5" s="16" t="s">
        <v>139</v>
      </c>
      <c r="D5" s="16">
        <v>21</v>
      </c>
      <c r="E5" s="16">
        <v>40</v>
      </c>
      <c r="F5" s="16">
        <v>9</v>
      </c>
      <c r="G5" s="16">
        <v>20</v>
      </c>
      <c r="H5" s="17">
        <f t="shared" ref="H5:H24" si="1">SUM(D5:G5)</f>
        <v>90</v>
      </c>
    </row>
    <row r="6" spans="1:8" x14ac:dyDescent="0.4">
      <c r="A6" s="15" t="s">
        <v>144</v>
      </c>
      <c r="B6" s="16" t="s">
        <v>145</v>
      </c>
      <c r="C6" s="16" t="s">
        <v>139</v>
      </c>
      <c r="D6" s="16">
        <v>25</v>
      </c>
      <c r="E6" s="16">
        <v>34</v>
      </c>
      <c r="F6" s="16">
        <v>8</v>
      </c>
      <c r="G6" s="16">
        <v>20</v>
      </c>
      <c r="H6" s="17">
        <f t="shared" si="1"/>
        <v>87</v>
      </c>
    </row>
    <row r="7" spans="1:8" x14ac:dyDescent="0.4">
      <c r="A7" s="15" t="s">
        <v>140</v>
      </c>
      <c r="B7" s="16" t="s">
        <v>141</v>
      </c>
      <c r="C7" s="16" t="s">
        <v>136</v>
      </c>
      <c r="D7" s="16">
        <v>25</v>
      </c>
      <c r="E7" s="16">
        <v>31</v>
      </c>
      <c r="F7" s="16">
        <v>9</v>
      </c>
      <c r="G7" s="16">
        <v>20</v>
      </c>
      <c r="H7" s="17">
        <f t="shared" si="1"/>
        <v>85</v>
      </c>
    </row>
    <row r="8" spans="1:8" hidden="1" x14ac:dyDescent="0.4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 t="shared" si="1"/>
        <v>69</v>
      </c>
    </row>
    <row r="9" spans="1:8" hidden="1" x14ac:dyDescent="0.4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 t="shared" si="1"/>
        <v>74</v>
      </c>
    </row>
    <row r="10" spans="1:8" hidden="1" x14ac:dyDescent="0.4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 t="shared" si="1"/>
        <v>69</v>
      </c>
    </row>
    <row r="11" spans="1:8" hidden="1" x14ac:dyDescent="0.4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 t="shared" si="1"/>
        <v>77</v>
      </c>
    </row>
    <row r="12" spans="1:8" x14ac:dyDescent="0.4">
      <c r="A12" s="15" t="s">
        <v>166</v>
      </c>
      <c r="B12" s="16" t="s">
        <v>167</v>
      </c>
      <c r="C12" s="16" t="s">
        <v>136</v>
      </c>
      <c r="D12" s="16">
        <v>25</v>
      </c>
      <c r="E12" s="16">
        <v>33</v>
      </c>
      <c r="F12" s="16">
        <v>5</v>
      </c>
      <c r="G12" s="16">
        <v>20</v>
      </c>
      <c r="H12" s="17">
        <f t="shared" si="1"/>
        <v>83</v>
      </c>
    </row>
    <row r="13" spans="1:8" hidden="1" x14ac:dyDescent="0.4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 t="shared" si="1"/>
        <v>97</v>
      </c>
    </row>
    <row r="14" spans="1:8" hidden="1" x14ac:dyDescent="0.4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 t="shared" si="1"/>
        <v>77</v>
      </c>
    </row>
    <row r="15" spans="1:8" x14ac:dyDescent="0.4">
      <c r="A15" s="15" t="s">
        <v>176</v>
      </c>
      <c r="B15" s="16" t="s">
        <v>177</v>
      </c>
      <c r="C15" s="16" t="s">
        <v>136</v>
      </c>
      <c r="D15" s="16">
        <v>25</v>
      </c>
      <c r="E15" s="16">
        <v>37</v>
      </c>
      <c r="F15" s="16">
        <v>6</v>
      </c>
      <c r="G15" s="16">
        <v>15</v>
      </c>
      <c r="H15" s="17">
        <f t="shared" si="1"/>
        <v>83</v>
      </c>
    </row>
    <row r="16" spans="1:8" hidden="1" x14ac:dyDescent="0.4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 t="shared" si="1"/>
        <v>94</v>
      </c>
    </row>
    <row r="17" spans="1:8" hidden="1" x14ac:dyDescent="0.4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 t="shared" si="1"/>
        <v>77</v>
      </c>
    </row>
    <row r="18" spans="1:8" x14ac:dyDescent="0.4">
      <c r="A18" s="15" t="s">
        <v>178</v>
      </c>
      <c r="B18" s="16" t="s">
        <v>179</v>
      </c>
      <c r="C18" s="16" t="s">
        <v>139</v>
      </c>
      <c r="D18" s="16">
        <v>29</v>
      </c>
      <c r="E18" s="16">
        <v>30</v>
      </c>
      <c r="F18" s="16">
        <v>8</v>
      </c>
      <c r="G18" s="16">
        <v>16</v>
      </c>
      <c r="H18" s="17">
        <f t="shared" si="1"/>
        <v>83</v>
      </c>
    </row>
    <row r="19" spans="1:8" hidden="1" x14ac:dyDescent="0.4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 t="shared" si="1"/>
        <v>77</v>
      </c>
    </row>
    <row r="20" spans="1:8" x14ac:dyDescent="0.4">
      <c r="A20" s="15" t="s">
        <v>142</v>
      </c>
      <c r="B20" s="16" t="s">
        <v>143</v>
      </c>
      <c r="C20" s="16" t="s">
        <v>136</v>
      </c>
      <c r="D20" s="16">
        <v>20</v>
      </c>
      <c r="E20" s="16">
        <v>35</v>
      </c>
      <c r="F20" s="16">
        <v>9</v>
      </c>
      <c r="G20" s="16">
        <v>18</v>
      </c>
      <c r="H20" s="17">
        <f t="shared" si="1"/>
        <v>82</v>
      </c>
    </row>
    <row r="21" spans="1:8" hidden="1" x14ac:dyDescent="0.4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 t="shared" si="1"/>
        <v>96</v>
      </c>
    </row>
    <row r="22" spans="1:8" hidden="1" x14ac:dyDescent="0.4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 t="shared" si="1"/>
        <v>91</v>
      </c>
    </row>
    <row r="23" spans="1:8" x14ac:dyDescent="0.4">
      <c r="A23" s="15" t="s">
        <v>154</v>
      </c>
      <c r="B23" s="16" t="s">
        <v>155</v>
      </c>
      <c r="C23" s="16" t="s">
        <v>139</v>
      </c>
      <c r="D23" s="16">
        <v>28</v>
      </c>
      <c r="E23" s="16">
        <v>29</v>
      </c>
      <c r="F23" s="16">
        <v>9</v>
      </c>
      <c r="G23" s="16">
        <v>16</v>
      </c>
      <c r="H23" s="17">
        <f t="shared" si="1"/>
        <v>82</v>
      </c>
    </row>
    <row r="24" spans="1:8" x14ac:dyDescent="0.4">
      <c r="A24" s="18" t="s">
        <v>160</v>
      </c>
      <c r="B24" s="19" t="s">
        <v>161</v>
      </c>
      <c r="C24" s="19" t="s">
        <v>136</v>
      </c>
      <c r="D24" s="19">
        <v>20</v>
      </c>
      <c r="E24" s="19">
        <v>35</v>
      </c>
      <c r="F24" s="19">
        <v>6</v>
      </c>
      <c r="G24" s="19">
        <v>19</v>
      </c>
      <c r="H24" s="19">
        <f t="shared" si="1"/>
        <v>80</v>
      </c>
    </row>
  </sheetData>
  <autoFilter ref="A2:H24" xr:uid="{DF116115-0121-471D-8F72-6B9E2FD83D8B}">
    <filterColumn colId="7">
      <customFilters and="1">
        <customFilter operator="greaterThanOrEqual" val="80"/>
        <customFilter operator="lessThanOrEqual" val="90"/>
      </customFilters>
    </filterColumn>
    <sortState xmlns:xlrd2="http://schemas.microsoft.com/office/spreadsheetml/2017/richdata2" ref="A5:H24">
      <sortCondition descending="1" ref="H2:H24"/>
    </sortState>
  </autoFilter>
  <phoneticPr fontId="1" type="noConversion"/>
  <dataValidations count="2">
    <dataValidation type="custom" errorStyle="warning" allowBlank="1" showInputMessage="1" showErrorMessage="1" errorTitle="오류" error="입력 데이터가 잘못되었습니다._x000a__x000a_계속할까요?" promptTitle="점수입력" prompt="전체 합계가 100 이하가 되도록 입력하세요." sqref="D3:F24 G3:G4 G6:G24" xr:uid="{4B0E2AEF-3F88-4D49-B0E6-B5E856248D5B}">
      <formula1>SUM(D3:G3)&lt;=100</formula1>
    </dataValidation>
    <dataValidation type="custom" errorStyle="warning" allowBlank="1" showInputMessage="1" showErrorMessage="1" errorTitle="오류" error="입력 데이터가 잘못되었습니다." promptTitle="점수입력" prompt="전체 합계가 100 이하가 되도록 입력하세요." sqref="G5" xr:uid="{95F9EEE1-2B61-4279-A748-483B14EC1E08}">
      <formula1>SUM(G5:J5)&lt;=100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topLeftCell="A7" workbookViewId="0">
      <selection activeCell="K23" sqref="K23"/>
    </sheetView>
  </sheetViews>
  <sheetFormatPr defaultRowHeight="17.399999999999999" x14ac:dyDescent="0.4"/>
  <sheetData>
    <row r="1" spans="1:5" x14ac:dyDescent="0.4">
      <c r="B1" t="s">
        <v>180</v>
      </c>
    </row>
    <row r="2" spans="1:5" x14ac:dyDescent="0.4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4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4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4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4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4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4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4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4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3"/>
  <sheetViews>
    <sheetView workbookViewId="0">
      <selection activeCell="F9" sqref="F9"/>
    </sheetView>
  </sheetViews>
  <sheetFormatPr defaultRowHeight="17.399999999999999" x14ac:dyDescent="0.4"/>
  <cols>
    <col min="1" max="1" width="7.09765625" bestFit="1" customWidth="1"/>
    <col min="2" max="2" width="5.8984375" bestFit="1" customWidth="1"/>
    <col min="3" max="3" width="13.8984375" bestFit="1" customWidth="1"/>
    <col min="4" max="8" width="7.59765625" customWidth="1"/>
  </cols>
  <sheetData>
    <row r="1" spans="1:9" ht="21" x14ac:dyDescent="0.4">
      <c r="A1" s="36" t="s">
        <v>193</v>
      </c>
      <c r="B1" s="36"/>
      <c r="C1" s="36"/>
      <c r="D1" s="36"/>
      <c r="E1" s="36"/>
      <c r="F1" s="36"/>
      <c r="G1" s="36"/>
      <c r="H1" s="36"/>
    </row>
    <row r="2" spans="1:9" x14ac:dyDescent="0.4">
      <c r="C2" s="37"/>
      <c r="D2" s="37"/>
      <c r="E2" s="37"/>
      <c r="F2" s="37"/>
      <c r="G2" s="37"/>
      <c r="H2" s="37"/>
      <c r="I2" s="37"/>
    </row>
    <row r="3" spans="1:9" x14ac:dyDescent="0.4">
      <c r="A3" s="4" t="s">
        <v>18</v>
      </c>
      <c r="B3" s="4" t="s">
        <v>127</v>
      </c>
      <c r="C3" s="38" t="s">
        <v>194</v>
      </c>
      <c r="D3" s="38" t="s">
        <v>128</v>
      </c>
      <c r="E3" s="38" t="s">
        <v>195</v>
      </c>
      <c r="F3" s="38" t="s">
        <v>196</v>
      </c>
      <c r="G3" s="38" t="s">
        <v>197</v>
      </c>
      <c r="H3" s="38" t="s">
        <v>198</v>
      </c>
      <c r="I3" s="37"/>
    </row>
    <row r="4" spans="1:9" x14ac:dyDescent="0.4">
      <c r="A4" s="4" t="s">
        <v>199</v>
      </c>
      <c r="B4" s="4" t="s">
        <v>200</v>
      </c>
      <c r="C4" s="38" t="s">
        <v>201</v>
      </c>
      <c r="D4" s="29">
        <v>0</v>
      </c>
      <c r="E4" s="38">
        <v>75</v>
      </c>
      <c r="F4" s="38">
        <v>85</v>
      </c>
      <c r="G4" s="38">
        <v>88</v>
      </c>
      <c r="H4" s="38">
        <v>92</v>
      </c>
      <c r="I4" s="37"/>
    </row>
    <row r="5" spans="1:9" x14ac:dyDescent="0.4">
      <c r="A5" s="4" t="s">
        <v>202</v>
      </c>
      <c r="B5" s="4" t="s">
        <v>203</v>
      </c>
      <c r="C5" s="38" t="s">
        <v>204</v>
      </c>
      <c r="D5" s="29">
        <v>0</v>
      </c>
      <c r="E5" s="38">
        <v>88</v>
      </c>
      <c r="F5" s="38">
        <v>92</v>
      </c>
      <c r="G5" s="38">
        <v>80</v>
      </c>
      <c r="H5" s="38">
        <v>90</v>
      </c>
      <c r="I5" s="37"/>
    </row>
    <row r="6" spans="1:9" x14ac:dyDescent="0.4">
      <c r="A6" s="4" t="s">
        <v>205</v>
      </c>
      <c r="B6" s="4" t="s">
        <v>206</v>
      </c>
      <c r="C6" s="38" t="s">
        <v>207</v>
      </c>
      <c r="D6" s="29">
        <v>1</v>
      </c>
      <c r="E6" s="38">
        <v>64</v>
      </c>
      <c r="F6" s="38">
        <v>85</v>
      </c>
      <c r="G6" s="38">
        <v>50</v>
      </c>
      <c r="H6" s="38">
        <v>90</v>
      </c>
      <c r="I6" s="37"/>
    </row>
    <row r="7" spans="1:9" x14ac:dyDescent="0.4">
      <c r="A7" s="4" t="s">
        <v>208</v>
      </c>
      <c r="B7" s="4" t="s">
        <v>209</v>
      </c>
      <c r="C7" s="38" t="s">
        <v>207</v>
      </c>
      <c r="D7" s="29">
        <v>1</v>
      </c>
      <c r="E7" s="38">
        <v>52</v>
      </c>
      <c r="F7" s="38">
        <v>23</v>
      </c>
      <c r="G7" s="38">
        <v>15</v>
      </c>
      <c r="H7" s="38">
        <v>95</v>
      </c>
      <c r="I7" s="37"/>
    </row>
    <row r="8" spans="1:9" x14ac:dyDescent="0.4">
      <c r="A8" s="4" t="s">
        <v>210</v>
      </c>
      <c r="B8" s="4" t="s">
        <v>211</v>
      </c>
      <c r="C8" s="38" t="s">
        <v>212</v>
      </c>
      <c r="D8" s="29">
        <v>0</v>
      </c>
      <c r="E8" s="38">
        <v>75</v>
      </c>
      <c r="F8" s="38">
        <v>58</v>
      </c>
      <c r="G8" s="38">
        <v>95</v>
      </c>
      <c r="H8" s="38">
        <v>92</v>
      </c>
      <c r="I8" s="37"/>
    </row>
    <row r="9" spans="1:9" x14ac:dyDescent="0.4">
      <c r="A9" s="4" t="s">
        <v>213</v>
      </c>
      <c r="B9" s="4" t="s">
        <v>214</v>
      </c>
      <c r="C9" s="38" t="s">
        <v>212</v>
      </c>
      <c r="D9" s="29">
        <v>0</v>
      </c>
      <c r="E9" s="38">
        <v>45</v>
      </c>
      <c r="F9" s="38">
        <v>76</v>
      </c>
      <c r="G9" s="38">
        <v>55</v>
      </c>
      <c r="H9" s="38">
        <v>96</v>
      </c>
      <c r="I9" s="37"/>
    </row>
    <row r="10" spans="1:9" x14ac:dyDescent="0.4">
      <c r="A10" s="4" t="s">
        <v>215</v>
      </c>
      <c r="B10" s="4" t="s">
        <v>216</v>
      </c>
      <c r="C10" s="38" t="s">
        <v>204</v>
      </c>
      <c r="D10" s="29">
        <v>1</v>
      </c>
      <c r="E10" s="38">
        <v>99</v>
      </c>
      <c r="F10" s="38">
        <v>97</v>
      </c>
      <c r="G10" s="38">
        <v>90</v>
      </c>
      <c r="H10" s="38">
        <v>88</v>
      </c>
      <c r="I10" s="37"/>
    </row>
    <row r="11" spans="1:9" x14ac:dyDescent="0.4">
      <c r="A11" s="4" t="s">
        <v>217</v>
      </c>
      <c r="B11" s="4" t="s">
        <v>218</v>
      </c>
      <c r="C11" s="38" t="s">
        <v>201</v>
      </c>
      <c r="D11" s="29">
        <v>1</v>
      </c>
      <c r="E11" s="38">
        <v>80</v>
      </c>
      <c r="F11" s="38">
        <v>75</v>
      </c>
      <c r="G11" s="38">
        <v>86</v>
      </c>
      <c r="H11" s="38">
        <v>85</v>
      </c>
      <c r="I11" s="37"/>
    </row>
    <row r="12" spans="1:9" x14ac:dyDescent="0.4">
      <c r="A12" s="4" t="s">
        <v>219</v>
      </c>
      <c r="B12" s="4" t="s">
        <v>220</v>
      </c>
      <c r="C12" s="38" t="s">
        <v>212</v>
      </c>
      <c r="D12" s="29">
        <v>0</v>
      </c>
      <c r="E12" s="38">
        <v>80</v>
      </c>
      <c r="F12" s="38">
        <v>93</v>
      </c>
      <c r="G12" s="38">
        <v>86</v>
      </c>
      <c r="H12" s="38">
        <v>90</v>
      </c>
      <c r="I12" s="37"/>
    </row>
    <row r="13" spans="1:9" x14ac:dyDescent="0.4">
      <c r="A13" s="4" t="s">
        <v>221</v>
      </c>
      <c r="B13" s="4" t="s">
        <v>222</v>
      </c>
      <c r="C13" s="38" t="s">
        <v>207</v>
      </c>
      <c r="D13" s="29">
        <v>0</v>
      </c>
      <c r="E13" s="38">
        <v>95</v>
      </c>
      <c r="F13" s="38">
        <v>96</v>
      </c>
      <c r="G13" s="38">
        <v>97</v>
      </c>
      <c r="H13" s="38">
        <v>98</v>
      </c>
      <c r="I13" s="37"/>
    </row>
  </sheetData>
  <mergeCells count="1">
    <mergeCell ref="A1:H1"/>
  </mergeCells>
  <phoneticPr fontId="1" type="noConversion"/>
  <conditionalFormatting sqref="E4:H13">
    <cfRule type="aboveAverage" dxfId="0" priority="1" aboveAverage="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7"/>
  <sheetViews>
    <sheetView tabSelected="1" workbookViewId="0">
      <selection activeCell="G4" sqref="G4"/>
    </sheetView>
  </sheetViews>
  <sheetFormatPr defaultRowHeight="17.399999999999999" x14ac:dyDescent="0.4"/>
  <cols>
    <col min="1" max="1" width="14.3984375" bestFit="1" customWidth="1"/>
  </cols>
  <sheetData>
    <row r="1" spans="1:4" x14ac:dyDescent="0.4">
      <c r="A1" t="s">
        <v>223</v>
      </c>
    </row>
    <row r="3" spans="1:4" x14ac:dyDescent="0.4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4">
      <c r="A4" s="21">
        <v>44936</v>
      </c>
      <c r="B4" t="s">
        <v>188</v>
      </c>
      <c r="C4">
        <v>3</v>
      </c>
      <c r="D4" s="22">
        <v>2850</v>
      </c>
    </row>
    <row r="5" spans="1:4" x14ac:dyDescent="0.4">
      <c r="A5" s="21">
        <v>44936</v>
      </c>
      <c r="B5" t="s">
        <v>190</v>
      </c>
      <c r="C5">
        <v>10</v>
      </c>
      <c r="D5" s="22">
        <v>3400</v>
      </c>
    </row>
    <row r="6" spans="1:4" x14ac:dyDescent="0.4">
      <c r="A6" s="21">
        <v>44936</v>
      </c>
      <c r="B6" t="s">
        <v>189</v>
      </c>
      <c r="C6">
        <v>6</v>
      </c>
      <c r="D6" s="22">
        <v>3360</v>
      </c>
    </row>
    <row r="7" spans="1:4" x14ac:dyDescent="0.4">
      <c r="A7" s="21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구매내역입력">
          <controlPr defaultSize="0" autoLine="0" r:id="rId4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144780</xdr:colOff>
                <xdr:row>3</xdr:row>
                <xdr:rowOff>137160</xdr:rowOff>
              </to>
            </anchor>
          </controlPr>
        </control>
      </mc:Choice>
      <mc:Fallback>
        <control shapeId="3073" r:id="rId3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조서원</cp:lastModifiedBy>
  <dcterms:created xsi:type="dcterms:W3CDTF">2023-05-11T11:47:16Z</dcterms:created>
  <dcterms:modified xsi:type="dcterms:W3CDTF">2025-02-11T17:58:04Z</dcterms:modified>
</cp:coreProperties>
</file>