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ION\Desktop\"/>
    </mc:Choice>
  </mc:AlternateContent>
  <bookViews>
    <workbookView xWindow="-120" yWindow="-120" windowWidth="29040" windowHeight="15840" tabRatio="765" activeTab="4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8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51" i="2"/>
  <c r="I52" i="2"/>
  <c r="I53" i="2"/>
  <c r="I54" i="2"/>
  <c r="I55" i="2"/>
  <c r="I56" i="2"/>
  <c r="I57" i="2"/>
  <c r="I58" i="2"/>
  <c r="I59" i="2"/>
  <c r="I60" i="2"/>
  <c r="I61" i="2"/>
  <c r="I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B4" i="2" a="1"/>
  <c r="B4" i="2" s="1"/>
  <c r="C4" i="2" a="1"/>
  <c r="C4" i="2" s="1"/>
  <c r="B5" i="2" a="1"/>
  <c r="B5" i="2" s="1"/>
  <c r="C5" i="2" a="1"/>
  <c r="C5" i="2" s="1"/>
  <c r="B6" i="2" a="1"/>
  <c r="B6" i="2" s="1"/>
  <c r="C6" i="2" a="1"/>
  <c r="C6" i="2" s="1"/>
  <c r="C3" i="2" a="1"/>
  <c r="C3" i="2" s="1"/>
  <c r="B3" i="2" a="1"/>
  <c r="B3" i="2" s="1"/>
  <c r="A18" i="1"/>
  <c r="H20" i="2"/>
  <c r="H16" i="2"/>
  <c r="H13" i="2"/>
  <c r="H24" i="2"/>
  <c r="H17" i="2"/>
  <c r="H11" i="2"/>
  <c r="H25" i="2"/>
  <c r="H14" i="2"/>
  <c r="H18" i="2"/>
  <c r="H22" i="2"/>
  <c r="H19" i="2"/>
  <c r="H15" i="2"/>
  <c r="H10" i="2"/>
  <c r="H12" i="2"/>
  <c r="H23" i="2"/>
  <c r="H21" i="2"/>
  <c r="H49" i="2"/>
  <c r="H4" i="4" l="1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정보검색.accdb;DefaultDir=C:\Users\ION\Desktop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`C:\정보검색.accdb`.정보검색결과 정보검색결과"/>
  </connection>
</connections>
</file>

<file path=xl/sharedStrings.xml><?xml version="1.0" encoding="utf-8"?>
<sst xmlns="http://schemas.openxmlformats.org/spreadsheetml/2006/main" count="374" uniqueCount="242">
  <si>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</si>
  <si>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</si>
  <si>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</si>
  <si>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</si>
  <si>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</si>
  <si>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</si>
  <si>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</si>
  <si>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</si>
  <si>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</si>
  <si>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</si>
  <si>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</si>
  <si>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</si>
  <si>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</si>
  <si>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</si>
  <si>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</si>
  <si>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</si>
  <si>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</si>
  <si>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</si>
  <si>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</si>
  <si>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</si>
  <si>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</si>
  <si>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</si>
  <si>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</si>
  <si>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</si>
  <si>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</si>
  <si>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</si>
  <si>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</si>
  <si>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</si>
  <si>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</si>
  <si>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</si>
  <si>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</si>
  <si>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</si>
  <si>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</si>
  <si>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</si>
  <si>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</si>
  <si>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</si>
  <si>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</si>
  <si>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</si>
  <si>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</si>
  <si>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</si>
  <si>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</si>
  <si>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</si>
  <si>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</si>
  <si>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</si>
  <si>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</si>
  <si>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</si>
  <si>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</si>
  <si>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</si>
  <si>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</si>
  <si>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</si>
  <si>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</si>
  <si>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</si>
  <si>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</si>
  <si>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</si>
  <si>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</si>
  <si>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</si>
  <si>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</si>
  <si>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</si>
  <si>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</si>
  <si>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</si>
  <si>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</si>
  <si>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</si>
  <si>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</si>
  <si>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</si>
  <si>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</si>
  <si>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</si>
  <si>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</si>
  <si>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</si>
  <si>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</si>
  <si>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</si>
  <si>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</si>
  <si>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</si>
  <si>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</si>
  <si>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</si>
  <si>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</si>
  <si>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</si>
  <si>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</si>
  <si>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</si>
  <si>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</si>
  <si>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</si>
  <si>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</si>
  <si>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</si>
  <si>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</si>
  <si>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</si>
  <si>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</si>
  <si>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</si>
  <si>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</si>
  <si>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</si>
  <si>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</si>
  <si>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</si>
  <si>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</si>
  <si>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</si>
  <si>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</si>
  <si>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</si>
  <si>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</si>
  <si>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</si>
  <si>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</si>
  <si>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</si>
  <si>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</si>
  <si>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</si>
  <si>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</si>
  <si>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</si>
  <si>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</si>
  <si>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</si>
  <si>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</si>
  <si>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</si>
  <si>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</si>
  <si>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</si>
  <si>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</si>
  <si>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</si>
  <si>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</si>
  <si>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</si>
  <si>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</si>
  <si>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</si>
  <si>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</si>
  <si>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</si>
  <si>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</si>
  <si>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</si>
  <si>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</si>
  <si>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</si>
  <si>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</si>
  <si>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</si>
  <si>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</si>
  <si>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</si>
  <si>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</si>
  <si>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</si>
  <si>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</si>
  <si>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</si>
  <si>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</si>
  <si>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</si>
  <si>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</si>
  <si>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</si>
  <si>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</si>
  <si>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</si>
  <si>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</si>
  <si>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</si>
  <si>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</si>
  <si>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</si>
  <si>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</si>
  <si>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</si>
  <si>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</si>
  <si>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</si>
  <si>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</si>
  <si>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</si>
  <si>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</si>
  <si>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</si>
  <si>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</si>
  <si>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</si>
  <si>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</si>
  <si>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</si>
  <si>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</si>
  <si>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</si>
  <si>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</si>
  <si>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</si>
  <si>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</si>
  <si>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</si>
  <si>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</si>
  <si>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</si>
  <si>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</si>
  <si>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</si>
  <si>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</si>
  <si>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</si>
  <si>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</si>
  <si>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</si>
  <si>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</si>
  <si>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</si>
  <si>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</si>
  <si>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</si>
  <si>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</si>
  <si>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</si>
  <si>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</si>
  <si>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</si>
  <si>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</si>
  <si>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</si>
  <si>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</si>
  <si>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</si>
  <si>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</si>
  <si>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</si>
  <si>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</si>
  <si>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</si>
  <si>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</si>
  <si>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</si>
  <si>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</si>
  <si>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</si>
  <si>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</si>
  <si>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</si>
  <si>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</si>
  <si>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</si>
  <si>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</si>
  <si>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</si>
  <si>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</si>
  <si>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</si>
  <si>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</si>
  <si>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</si>
  <si>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</si>
  <si>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</si>
  <si>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</si>
  <si>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</si>
  <si>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</si>
  <si>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</si>
  <si>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</si>
  <si>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</si>
  <si>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</si>
  <si>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</si>
  <si>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</si>
  <si>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</si>
  <si>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</si>
  <si>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</si>
  <si>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</si>
  <si>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</si>
  <si>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</si>
  <si>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</si>
  <si>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</si>
  <si>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</si>
  <si>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</si>
  <si>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</si>
  <si>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</si>
  <si>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</si>
  <si>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</si>
  <si>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</si>
  <si>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</si>
  <si>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</si>
  <si>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</si>
  <si>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</si>
  <si>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</si>
  <si>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</si>
  <si>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</si>
  <si>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</si>
  <si>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</si>
  <si>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</si>
  <si>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</si>
  <si>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</si>
  <si>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</si>
  <si>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</si>
  <si>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합계 : 기말(40%)</t>
  </si>
  <si>
    <t>전체 합계 : 중간(30%)</t>
  </si>
  <si>
    <t>전체 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</si>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</sst>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center" vertical="center"/>
    </xf>
    <xf numFmtId="41" fontId="0" fillId="0" borderId="0" xfId="1" applyFont="1" applyProtection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0-4AED-85CB-395156390465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40-4AED-85CB-395156390465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40-4AED-85CB-395156390465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40-4AED-85CB-395156390465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40-4AED-85CB-395156390465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40-4AED-85CB-395156390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/>
        <xdr:cNvSpPr/>
      </xdr:nvSpPr>
      <xdr:spPr>
        <a:xfrm>
          <a:off x="2628900" y="2981325"/>
          <a:ext cx="1162050" cy="4191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1</xdr:rowOff>
    </xdr:from>
    <xdr:to>
      <xdr:col>8</xdr:col>
      <xdr:colOff>0</xdr:colOff>
      <xdr:row>16</xdr:row>
      <xdr:rowOff>1</xdr:rowOff>
    </xdr:to>
    <xdr:sp macro="[0]!성적관리" textlink="">
      <xdr:nvSpPr>
        <xdr:cNvPr id="3" name="육각형 2"/>
        <xdr:cNvSpPr/>
      </xdr:nvSpPr>
      <xdr:spPr>
        <a:xfrm>
          <a:off x="3790950" y="2981326"/>
          <a:ext cx="1162050" cy="4191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</xdr:row>
          <xdr:rowOff>28575</xdr:rowOff>
        </xdr:from>
        <xdr:to>
          <xdr:col>7</xdr:col>
          <xdr:colOff>0</xdr:colOff>
          <xdr:row>3</xdr:row>
          <xdr:rowOff>171450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" refreshedDate="45695.7399224537" createdVersion="6" refreshedVersion="6" minRefreshableVersion="3" recordCount="21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6"/>
  <sheetViews>
    <sheetView workbookViewId="0">
      <selection activeCell="K12" sqref="K12"/>
    </sheetView>
  </sheetViews>
  <sheetFormatPr defaultRowHeight="16.5" x14ac:dyDescent="0.3"/>
  <cols>
    <col min="2" max="2" width="11.625" bestFit="1" customWidth="1"/>
    <col min="3" max="3" width="9.125" bestFit="1" customWidth="1"/>
    <col min="4" max="4" width="9.875" bestFit="1" customWidth="1"/>
    <col min="5" max="5" width="9" bestFit="1" customWidth="1"/>
    <col min="6" max="6" width="9.37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6.25" x14ac:dyDescent="0.3">
      <c r="A1" t="s">
        <v>0</v>
      </c>
      <c r="B1" s="32" t="s">
        <v>1</v>
      </c>
      <c r="C1" s="32"/>
      <c r="D1" s="32"/>
      <c r="E1" s="32"/>
      <c r="F1" s="32"/>
      <c r="G1" s="32"/>
      <c r="H1" s="32"/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3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3">
      <c r="A5" s="1" t="s">
        <v>9</v>
      </c>
      <c r="B5" t="s">
        <v>10</v>
      </c>
      <c r="C5" s="1" t="s">
        <v>11</v>
      </c>
      <c r="D5" s="2">
        <v>45021</v>
      </c>
      <c r="E5" s="27">
        <v>0.63194444444444442</v>
      </c>
      <c r="F5" s="28">
        <v>18000</v>
      </c>
      <c r="G5" s="3">
        <v>4</v>
      </c>
      <c r="H5" s="3">
        <v>72000</v>
      </c>
    </row>
    <row r="6" spans="1:8" x14ac:dyDescent="0.3">
      <c r="A6" s="1" t="s">
        <v>12</v>
      </c>
      <c r="B6" t="s">
        <v>13</v>
      </c>
      <c r="C6" s="1" t="s">
        <v>14</v>
      </c>
      <c r="D6" s="2">
        <v>45255</v>
      </c>
      <c r="E6" s="27">
        <v>0.59027777777777779</v>
      </c>
      <c r="F6" s="28">
        <v>17000</v>
      </c>
      <c r="G6" s="3">
        <v>10</v>
      </c>
      <c r="H6" s="3">
        <v>170000</v>
      </c>
    </row>
    <row r="7" spans="1:8" x14ac:dyDescent="0.3">
      <c r="A7" s="1" t="s">
        <v>12</v>
      </c>
      <c r="B7" t="s">
        <v>13</v>
      </c>
      <c r="C7" s="1" t="s">
        <v>14</v>
      </c>
      <c r="D7" s="2">
        <v>45255</v>
      </c>
      <c r="E7" s="27">
        <v>0.6875</v>
      </c>
      <c r="F7" s="28">
        <v>17000</v>
      </c>
      <c r="G7" s="3">
        <v>7</v>
      </c>
      <c r="H7" s="3">
        <v>119000</v>
      </c>
    </row>
    <row r="8" spans="1:8" x14ac:dyDescent="0.3">
      <c r="A8" s="1" t="s">
        <v>9</v>
      </c>
      <c r="B8" t="s">
        <v>10</v>
      </c>
      <c r="C8" s="1" t="s">
        <v>11</v>
      </c>
      <c r="D8" s="2">
        <v>45021</v>
      </c>
      <c r="E8" s="27">
        <v>0.53472222222222221</v>
      </c>
      <c r="F8" s="28">
        <v>18000</v>
      </c>
      <c r="G8" s="3">
        <v>5</v>
      </c>
      <c r="H8" s="3">
        <v>90000</v>
      </c>
    </row>
    <row r="9" spans="1:8" x14ac:dyDescent="0.3">
      <c r="A9" s="1" t="s">
        <v>9</v>
      </c>
      <c r="B9" t="s">
        <v>10</v>
      </c>
      <c r="C9" s="1" t="s">
        <v>11</v>
      </c>
      <c r="D9" s="2">
        <v>45021</v>
      </c>
      <c r="E9" s="27">
        <v>0.71527777777777779</v>
      </c>
      <c r="F9" s="28">
        <v>18000</v>
      </c>
      <c r="G9" s="3">
        <v>5</v>
      </c>
      <c r="H9" s="3">
        <v>90000</v>
      </c>
    </row>
    <row r="10" spans="1:8" x14ac:dyDescent="0.3">
      <c r="A10" s="1" t="s">
        <v>9</v>
      </c>
      <c r="B10" t="s">
        <v>228</v>
      </c>
      <c r="C10" s="1" t="s">
        <v>11</v>
      </c>
      <c r="D10" s="2">
        <v>45021</v>
      </c>
      <c r="E10" s="27">
        <v>0.46527777777777773</v>
      </c>
      <c r="F10" s="28">
        <v>18000</v>
      </c>
      <c r="G10" s="3">
        <v>9</v>
      </c>
      <c r="H10" s="3">
        <v>162000</v>
      </c>
    </row>
    <row r="11" spans="1:8" x14ac:dyDescent="0.3">
      <c r="A11" s="1" t="s">
        <v>15</v>
      </c>
      <c r="B11" t="s">
        <v>16</v>
      </c>
      <c r="C11" s="1" t="s">
        <v>11</v>
      </c>
      <c r="D11" s="2">
        <v>45140</v>
      </c>
      <c r="E11" s="27">
        <v>0.40972222222222227</v>
      </c>
      <c r="F11" s="28">
        <v>18000</v>
      </c>
      <c r="G11" s="3">
        <v>8</v>
      </c>
      <c r="H11" s="3">
        <v>144000</v>
      </c>
    </row>
    <row r="12" spans="1:8" x14ac:dyDescent="0.3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3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3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3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3">
      <c r="A17" s="1" t="s">
        <v>230</v>
      </c>
    </row>
    <row r="18" spans="1:8" x14ac:dyDescent="0.3">
      <c r="A18" t="b">
        <f>AND(G4&gt;AVERAGE($G$4:$G$15), H4&gt;AVERAGE($H$4:$H$15))</f>
        <v>0</v>
      </c>
    </row>
    <row r="20" spans="1:8" x14ac:dyDescent="0.3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3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3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3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3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3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3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5" priority="2">
      <formula>OR(LEFT($A15,1)="C",LEFT($A15,1)="D",$E15&gt;=0.5)</formula>
    </cfRule>
  </conditionalFormatting>
  <conditionalFormatting sqref="A4:H15">
    <cfRule type="expression" dxfId="4" priority="1">
      <formula>OR(LEFT($A4, 1)="C", LEFT($A4,1)="D", $E4&gt;=12/24)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F11"/>
  <sheetViews>
    <sheetView view="pageBreakPreview" zoomScale="130" zoomScaleNormal="100" zoomScaleSheetLayoutView="130" workbookViewId="0">
      <selection activeCell="G6" sqref="G6"/>
    </sheetView>
  </sheetViews>
  <sheetFormatPr defaultRowHeight="16.5" x14ac:dyDescent="0.3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625" customWidth="1"/>
  </cols>
  <sheetData>
    <row r="4" spans="2:6" x14ac:dyDescent="0.3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3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3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3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3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3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3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3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1"/>
  <sheetViews>
    <sheetView topLeftCell="A36" workbookViewId="0">
      <selection activeCell="K54" sqref="K54"/>
    </sheetView>
  </sheetViews>
  <sheetFormatPr defaultRowHeight="16.5" x14ac:dyDescent="0.3"/>
  <cols>
    <col min="1" max="1" width="11" bestFit="1" customWidth="1"/>
    <col min="2" max="2" width="12.375" customWidth="1"/>
    <col min="3" max="3" width="21.375" bestFit="1" customWidth="1"/>
    <col min="4" max="4" width="15.25" customWidth="1"/>
    <col min="5" max="5" width="13.125" customWidth="1"/>
    <col min="6" max="6" width="11.25" customWidth="1"/>
    <col min="7" max="7" width="11.625" customWidth="1"/>
    <col min="8" max="8" width="13" bestFit="1" customWidth="1"/>
    <col min="9" max="9" width="12.625" customWidth="1"/>
  </cols>
  <sheetData>
    <row r="1" spans="1:8" x14ac:dyDescent="0.3">
      <c r="A1" t="s">
        <v>126</v>
      </c>
    </row>
    <row r="2" spans="1:8" x14ac:dyDescent="0.3">
      <c r="A2" s="4" t="s">
        <v>32</v>
      </c>
      <c r="B2" s="7">
        <v>2022</v>
      </c>
      <c r="C2" s="7">
        <v>2023</v>
      </c>
    </row>
    <row r="3" spans="1:8" x14ac:dyDescent="0.3">
      <c r="A3" s="5" t="s">
        <v>33</v>
      </c>
      <c r="B3" s="8">
        <f t="array" ref="B3">AVERAGE(IF( ($F$10:$F$25=$A3)*(YEAR($D$10:$D$25)=B$2), $G$10:$G$25))</f>
        <v>500</v>
      </c>
      <c r="C3" s="8">
        <f t="array" ref="C3">AVERAGE(IF( ($F$10:$F$25=$A3)*(YEAR($D$10:$D$25)=C$2), $G$10:$G$25))</f>
        <v>2000</v>
      </c>
    </row>
    <row r="4" spans="1:8" x14ac:dyDescent="0.3">
      <c r="A4" s="5" t="s">
        <v>34</v>
      </c>
      <c r="B4" s="8">
        <f t="array" ref="B4">AVERAGE(IF( ($F$10:$F$25=$A4)*(YEAR($D$10:$D$25)=B$2), $G$10:$G$25))</f>
        <v>750</v>
      </c>
      <c r="C4" s="8">
        <f t="array" ref="C4">AVERAGE(IF( ($F$10:$F$25=$A4)*(YEAR($D$10:$D$25)=C$2), $G$10:$G$25))</f>
        <v>750</v>
      </c>
    </row>
    <row r="5" spans="1:8" x14ac:dyDescent="0.3">
      <c r="A5" s="5" t="s">
        <v>35</v>
      </c>
      <c r="B5" s="8">
        <f t="array" ref="B5">AVERAGE(IF( ($F$10:$F$25=$A5)*(YEAR($D$10:$D$25)=B$2), $G$10:$G$25))</f>
        <v>1000</v>
      </c>
      <c r="C5" s="8">
        <f t="array" ref="C5">AVERAGE(IF( ($F$10:$F$25=$A5)*(YEAR($D$10:$D$25)=C$2), $G$10:$G$25))</f>
        <v>1000</v>
      </c>
    </row>
    <row r="6" spans="1:8" x14ac:dyDescent="0.3">
      <c r="A6" s="5" t="s">
        <v>36</v>
      </c>
      <c r="B6" s="8">
        <f t="array" ref="B6">AVERAGE(IF( ($F$10:$F$25=$A6)*(YEAR($D$10:$D$25)=B$2), $G$10:$G$25))</f>
        <v>1833.3333333333333</v>
      </c>
      <c r="C6" s="8">
        <f t="array" ref="C6">AVERAGE(IF( ($F$10:$F$25=$A6)*(YEAR($D$10:$D$25)=C$2), $G$10:$G$25))</f>
        <v>1500</v>
      </c>
    </row>
    <row r="8" spans="1:8" x14ac:dyDescent="0.3">
      <c r="A8" t="s">
        <v>17</v>
      </c>
    </row>
    <row r="9" spans="1:8" x14ac:dyDescent="0.3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3">
      <c r="A10" s="4" t="s">
        <v>44</v>
      </c>
      <c r="B10" s="4" t="str">
        <f>TEXT(RIGHT(A10, LEN(A10)-4), 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>
        <f>won원가대여횟수(E10,G10)</f>
        <v>★★</v>
      </c>
    </row>
    <row r="11" spans="1:8" x14ac:dyDescent="0.3">
      <c r="A11" s="4" t="s">
        <v>46</v>
      </c>
      <c r="B11" s="4" t="str">
        <f t="shared" ref="B11:B25" si="0">TEXT(RIGHT(A11, LEN(A11)-4), 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>
        <f t="shared" ref="H11:H25" si="1">won원가대여횟수(E11,G11)</f>
        <v>★</v>
      </c>
    </row>
    <row r="12" spans="1:8" x14ac:dyDescent="0.3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>
        <f t="shared" si="1"/>
        <v>★</v>
      </c>
    </row>
    <row r="13" spans="1:8" x14ac:dyDescent="0.3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>
        <f t="shared" si="1"/>
        <v>★</v>
      </c>
    </row>
    <row r="14" spans="1:8" x14ac:dyDescent="0.3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>
        <f t="shared" si="1"/>
        <v>★★★★★</v>
      </c>
    </row>
    <row r="15" spans="1:8" x14ac:dyDescent="0.3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>
        <f t="shared" si="1"/>
        <v>★★</v>
      </c>
    </row>
    <row r="16" spans="1:8" x14ac:dyDescent="0.3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>
        <f t="shared" si="1"/>
        <v>★</v>
      </c>
    </row>
    <row r="17" spans="1:8" x14ac:dyDescent="0.3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>
        <f t="shared" si="1"/>
        <v>★</v>
      </c>
    </row>
    <row r="18" spans="1:8" x14ac:dyDescent="0.3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>
        <f t="shared" si="1"/>
        <v>★</v>
      </c>
    </row>
    <row r="19" spans="1:8" x14ac:dyDescent="0.3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>
        <f t="shared" si="1"/>
        <v>★★</v>
      </c>
    </row>
    <row r="20" spans="1:8" x14ac:dyDescent="0.3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>
        <f t="shared" si="1"/>
        <v>★★</v>
      </c>
    </row>
    <row r="21" spans="1:8" x14ac:dyDescent="0.3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>
        <f t="shared" si="1"/>
        <v>★★★★</v>
      </c>
    </row>
    <row r="22" spans="1:8" x14ac:dyDescent="0.3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>
        <f t="shared" si="1"/>
        <v>★</v>
      </c>
    </row>
    <row r="23" spans="1:8" x14ac:dyDescent="0.3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>
        <f t="shared" si="1"/>
        <v>★</v>
      </c>
    </row>
    <row r="24" spans="1:8" x14ac:dyDescent="0.3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>
        <f t="shared" si="1"/>
        <v>★★★★★</v>
      </c>
    </row>
    <row r="25" spans="1:8" x14ac:dyDescent="0.3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>
        <f t="shared" si="1"/>
        <v>★</v>
      </c>
    </row>
    <row r="27" spans="1:8" x14ac:dyDescent="0.3">
      <c r="A27" t="s">
        <v>76</v>
      </c>
      <c r="B27" s="33" t="s">
        <v>77</v>
      </c>
      <c r="C27" s="33"/>
      <c r="D27" s="33"/>
      <c r="E27" s="33"/>
    </row>
    <row r="28" spans="1:8" x14ac:dyDescent="0.3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4" t="s">
        <v>83</v>
      </c>
      <c r="H28" s="35"/>
    </row>
    <row r="29" spans="1:8" x14ac:dyDescent="0.3">
      <c r="A29" s="4" t="s">
        <v>84</v>
      </c>
      <c r="B29" s="6">
        <v>520</v>
      </c>
      <c r="C29" s="8">
        <f>B29*HLOOKUP(A29, $G$35:$J$36, 2, FALSE)</f>
        <v>540800</v>
      </c>
      <c r="D29" s="6">
        <v>53</v>
      </c>
      <c r="E29" s="8">
        <f>D29*HLOOKUP(A29, $G$35:$J$37, 3, FALSE)</f>
        <v>74730</v>
      </c>
      <c r="G29" s="36" t="str">
        <f>LOOKUP(LARGE(D29:D37, 3), D29:D37, A29:A37)</f>
        <v>라거</v>
      </c>
      <c r="H29" s="37"/>
    </row>
    <row r="30" spans="1:8" x14ac:dyDescent="0.3">
      <c r="A30" s="4" t="s">
        <v>85</v>
      </c>
      <c r="B30" s="6">
        <v>35</v>
      </c>
      <c r="C30" s="8">
        <f t="shared" ref="C30:C37" si="2">B30*HLOOKUP(A30, $G$35:$J$36, 2, FALSE)</f>
        <v>36750</v>
      </c>
      <c r="D30" s="6">
        <v>95</v>
      </c>
      <c r="E30" s="8">
        <f t="shared" ref="E30:E37" si="3">D30*HLOOKUP(A30, $G$35:$J$37, 3, FALSE)</f>
        <v>134900</v>
      </c>
      <c r="G30" s="34" t="s">
        <v>86</v>
      </c>
      <c r="H30" s="35"/>
    </row>
    <row r="31" spans="1:8" x14ac:dyDescent="0.3">
      <c r="A31" s="4" t="s">
        <v>85</v>
      </c>
      <c r="B31" s="6">
        <v>354</v>
      </c>
      <c r="C31" s="8">
        <f t="shared" si="2"/>
        <v>371700</v>
      </c>
      <c r="D31" s="6">
        <v>153</v>
      </c>
      <c r="E31" s="8">
        <f t="shared" si="3"/>
        <v>217260</v>
      </c>
      <c r="G31" s="36" t="str">
        <f>LOOKUP(SMALL(D29:D37, 3), D29:D37, A29:A37)</f>
        <v>하이트</v>
      </c>
      <c r="H31" s="37"/>
    </row>
    <row r="32" spans="1:8" x14ac:dyDescent="0.3">
      <c r="A32" s="4" t="s">
        <v>87</v>
      </c>
      <c r="B32" s="6">
        <v>530</v>
      </c>
      <c r="C32" s="8">
        <f t="shared" si="2"/>
        <v>583000</v>
      </c>
      <c r="D32" s="6">
        <v>321</v>
      </c>
      <c r="E32" s="8">
        <f t="shared" si="3"/>
        <v>478290</v>
      </c>
    </row>
    <row r="33" spans="1:10" x14ac:dyDescent="0.3">
      <c r="A33" s="4" t="s">
        <v>87</v>
      </c>
      <c r="B33" s="6">
        <v>95</v>
      </c>
      <c r="C33" s="8">
        <f t="shared" si="2"/>
        <v>104500</v>
      </c>
      <c r="D33" s="6">
        <v>452</v>
      </c>
      <c r="E33" s="8">
        <f t="shared" si="3"/>
        <v>673480</v>
      </c>
    </row>
    <row r="34" spans="1:10" x14ac:dyDescent="0.3">
      <c r="A34" s="4" t="s">
        <v>87</v>
      </c>
      <c r="B34" s="6">
        <v>650</v>
      </c>
      <c r="C34" s="8">
        <f t="shared" si="2"/>
        <v>715000</v>
      </c>
      <c r="D34" s="6">
        <v>456</v>
      </c>
      <c r="E34" s="8">
        <f t="shared" si="3"/>
        <v>679440</v>
      </c>
      <c r="G34" t="s">
        <v>88</v>
      </c>
    </row>
    <row r="35" spans="1:10" x14ac:dyDescent="0.3">
      <c r="A35" s="4" t="s">
        <v>84</v>
      </c>
      <c r="B35" s="6">
        <v>20</v>
      </c>
      <c r="C35" s="8">
        <f t="shared" si="2"/>
        <v>20800</v>
      </c>
      <c r="D35" s="6">
        <v>523</v>
      </c>
      <c r="E35" s="8">
        <f t="shared" si="3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3">
      <c r="A36" s="4" t="s">
        <v>84</v>
      </c>
      <c r="B36" s="6">
        <v>253</v>
      </c>
      <c r="C36" s="8">
        <f t="shared" si="2"/>
        <v>263120</v>
      </c>
      <c r="D36" s="6">
        <v>650</v>
      </c>
      <c r="E36" s="8">
        <f t="shared" si="3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3">
      <c r="A37" s="4" t="s">
        <v>85</v>
      </c>
      <c r="B37" s="6">
        <v>350</v>
      </c>
      <c r="C37" s="8">
        <f t="shared" si="2"/>
        <v>367500</v>
      </c>
      <c r="D37" s="6">
        <v>652</v>
      </c>
      <c r="E37" s="8">
        <f t="shared" si="3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3">
      <c r="A39" t="s">
        <v>91</v>
      </c>
      <c r="E39" t="s">
        <v>92</v>
      </c>
    </row>
    <row r="40" spans="1:10" x14ac:dyDescent="0.3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3">
      <c r="A41" s="4">
        <v>0</v>
      </c>
      <c r="B41" s="10">
        <v>0</v>
      </c>
      <c r="E41" s="24">
        <v>4</v>
      </c>
      <c r="F41" s="4">
        <v>0</v>
      </c>
    </row>
    <row r="42" spans="1:10" x14ac:dyDescent="0.3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3">
      <c r="A43" s="4">
        <v>70</v>
      </c>
      <c r="B43" s="10">
        <v>0.03</v>
      </c>
      <c r="E43" s="24">
        <v>1</v>
      </c>
      <c r="F43" s="4">
        <v>5</v>
      </c>
    </row>
    <row r="44" spans="1:10" x14ac:dyDescent="0.3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3">
      <c r="A45" s="4">
        <v>90</v>
      </c>
      <c r="B45" s="10">
        <v>0.04</v>
      </c>
    </row>
    <row r="47" spans="1:10" x14ac:dyDescent="0.3">
      <c r="A47" t="s">
        <v>96</v>
      </c>
    </row>
    <row r="48" spans="1:10" x14ac:dyDescent="0.3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3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 t="e">
        <f ca="1">xlookup(D49, $E$41:$E$44, $F$41:$F$44)+IF(SUMPRODUCT(E49:G49, {0.3,0.3,0.4})&gt;=70, 5, 0)</f>
        <v>#NAME?</v>
      </c>
      <c r="I49" s="11">
        <f>VLOOKUP(AVERAGE(E49:G49), $A$41:$B$45, 2, TRUE)+IF(ISBLANK(D49), 0.05, 0)</f>
        <v>0</v>
      </c>
    </row>
    <row r="50" spans="1:9" x14ac:dyDescent="0.3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>
        <f t="shared" ref="I50:I61" si="4">VLOOKUP(AVERAGE(E50:G50), $A$41:$B$45, 2, TRUE)+IF(ISBLANK(D50), 0.05, 0)</f>
        <v>0.03</v>
      </c>
    </row>
    <row r="51" spans="1:9" x14ac:dyDescent="0.3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>
        <f t="shared" si="4"/>
        <v>3.5000000000000003E-2</v>
      </c>
    </row>
    <row r="52" spans="1:9" x14ac:dyDescent="0.3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>
        <f t="shared" si="4"/>
        <v>0.03</v>
      </c>
    </row>
    <row r="53" spans="1:9" x14ac:dyDescent="0.3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>
        <f t="shared" si="4"/>
        <v>3.5000000000000003E-2</v>
      </c>
    </row>
    <row r="54" spans="1:9" x14ac:dyDescent="0.3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>
        <f t="shared" si="4"/>
        <v>0.03</v>
      </c>
    </row>
    <row r="55" spans="1:9" x14ac:dyDescent="0.3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>
        <f t="shared" si="4"/>
        <v>2.5000000000000001E-2</v>
      </c>
    </row>
    <row r="56" spans="1:9" x14ac:dyDescent="0.3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>
        <f t="shared" si="4"/>
        <v>3.5000000000000003E-2</v>
      </c>
    </row>
    <row r="57" spans="1:9" x14ac:dyDescent="0.3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>
        <f t="shared" si="4"/>
        <v>2.5000000000000001E-2</v>
      </c>
    </row>
    <row r="58" spans="1:9" x14ac:dyDescent="0.3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>
        <f t="shared" si="4"/>
        <v>0.03</v>
      </c>
    </row>
    <row r="59" spans="1:9" x14ac:dyDescent="0.3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>
        <f t="shared" si="4"/>
        <v>0.03</v>
      </c>
    </row>
    <row r="60" spans="1:9" x14ac:dyDescent="0.3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>
        <f t="shared" si="4"/>
        <v>2.5000000000000001E-2</v>
      </c>
    </row>
    <row r="61" spans="1:9" x14ac:dyDescent="0.3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>
        <f t="shared" si="4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5"/>
  <sheetViews>
    <sheetView workbookViewId="0">
      <selection activeCell="A5" sqref="A5"/>
    </sheetView>
  </sheetViews>
  <sheetFormatPr defaultRowHeight="16.5" x14ac:dyDescent="0.3"/>
  <cols>
    <col min="1" max="1" width="21.625" bestFit="1" customWidth="1"/>
    <col min="2" max="3" width="16.125" bestFit="1" customWidth="1"/>
    <col min="4" max="6" width="9.5" bestFit="1" customWidth="1"/>
    <col min="7" max="7" width="21.625" bestFit="1" customWidth="1"/>
  </cols>
  <sheetData>
    <row r="1" spans="1:6" x14ac:dyDescent="0.3">
      <c r="A1" s="29" t="s">
        <v>18</v>
      </c>
      <c r="B1" t="s">
        <v>231</v>
      </c>
    </row>
    <row r="3" spans="1:6" x14ac:dyDescent="0.3">
      <c r="D3" s="29" t="s">
        <v>128</v>
      </c>
    </row>
    <row r="4" spans="1:6" x14ac:dyDescent="0.3">
      <c r="A4" s="29" t="s">
        <v>238</v>
      </c>
      <c r="B4" s="29" t="s">
        <v>127</v>
      </c>
      <c r="C4" s="29" t="s">
        <v>237</v>
      </c>
      <c r="D4" t="s">
        <v>136</v>
      </c>
      <c r="E4" t="s">
        <v>139</v>
      </c>
      <c r="F4" t="s">
        <v>232</v>
      </c>
    </row>
    <row r="5" spans="1:6" x14ac:dyDescent="0.3">
      <c r="A5" t="s">
        <v>239</v>
      </c>
      <c r="D5" s="30"/>
      <c r="E5" s="30"/>
      <c r="F5" s="30"/>
    </row>
    <row r="6" spans="1:6" x14ac:dyDescent="0.3">
      <c r="C6" t="s">
        <v>233</v>
      </c>
      <c r="D6" s="30">
        <v>0.44947735191637633</v>
      </c>
      <c r="E6" s="30">
        <v>0.22978723404255319</v>
      </c>
      <c r="F6" s="30">
        <v>0.35057471264367818</v>
      </c>
    </row>
    <row r="7" spans="1:6" x14ac:dyDescent="0.3">
      <c r="C7" t="s">
        <v>234</v>
      </c>
      <c r="D7" s="30">
        <v>0.45623342175066312</v>
      </c>
      <c r="E7" s="30">
        <v>0.23287671232876711</v>
      </c>
      <c r="F7" s="30">
        <v>0.35874439461883406</v>
      </c>
    </row>
    <row r="8" spans="1:6" x14ac:dyDescent="0.3">
      <c r="A8" t="s">
        <v>240</v>
      </c>
      <c r="D8" s="30"/>
      <c r="E8" s="30"/>
      <c r="F8" s="30"/>
    </row>
    <row r="9" spans="1:6" x14ac:dyDescent="0.3">
      <c r="C9" t="s">
        <v>233</v>
      </c>
      <c r="D9" s="30">
        <v>0.55052264808362372</v>
      </c>
      <c r="E9" s="30">
        <v>0.65106382978723409</v>
      </c>
      <c r="F9" s="30">
        <v>0.59578544061302685</v>
      </c>
    </row>
    <row r="10" spans="1:6" x14ac:dyDescent="0.3">
      <c r="C10" t="s">
        <v>234</v>
      </c>
      <c r="D10" s="30">
        <v>0.54376657824933683</v>
      </c>
      <c r="E10" s="30">
        <v>0.6678082191780822</v>
      </c>
      <c r="F10" s="30">
        <v>0.59790732436472349</v>
      </c>
    </row>
    <row r="11" spans="1:6" x14ac:dyDescent="0.3">
      <c r="A11" t="s">
        <v>241</v>
      </c>
      <c r="D11" s="30"/>
      <c r="E11" s="30"/>
      <c r="F11" s="30"/>
    </row>
    <row r="12" spans="1:6" x14ac:dyDescent="0.3">
      <c r="C12" t="s">
        <v>233</v>
      </c>
      <c r="D12" s="30">
        <v>0</v>
      </c>
      <c r="E12" s="30">
        <v>0.11914893617021277</v>
      </c>
      <c r="F12" s="30">
        <v>5.3639846743295021E-2</v>
      </c>
    </row>
    <row r="13" spans="1:6" x14ac:dyDescent="0.3">
      <c r="C13" t="s">
        <v>234</v>
      </c>
      <c r="D13" s="30">
        <v>0</v>
      </c>
      <c r="E13" s="30">
        <v>9.9315068493150679E-2</v>
      </c>
      <c r="F13" s="30">
        <v>4.3348281016442454E-2</v>
      </c>
    </row>
    <row r="14" spans="1:6" x14ac:dyDescent="0.3">
      <c r="A14" t="s">
        <v>235</v>
      </c>
      <c r="D14" s="30">
        <v>1</v>
      </c>
      <c r="E14" s="30">
        <v>1</v>
      </c>
      <c r="F14" s="30">
        <v>1</v>
      </c>
    </row>
    <row r="15" spans="1:6" x14ac:dyDescent="0.3">
      <c r="A15" t="s">
        <v>236</v>
      </c>
      <c r="D15" s="30">
        <v>1</v>
      </c>
      <c r="E15" s="30">
        <v>1</v>
      </c>
      <c r="F15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A1:H24"/>
  <sheetViews>
    <sheetView tabSelected="1" workbookViewId="0">
      <selection activeCell="G9" sqref="G9"/>
    </sheetView>
  </sheetViews>
  <sheetFormatPr defaultRowHeight="16.5" x14ac:dyDescent="0.3"/>
  <cols>
    <col min="4" max="7" width="10.625" bestFit="1" customWidth="1"/>
    <col min="8" max="8" width="11.875" bestFit="1" customWidth="1"/>
  </cols>
  <sheetData>
    <row r="1" spans="1:8" x14ac:dyDescent="0.3">
      <c r="A1" t="s">
        <v>126</v>
      </c>
    </row>
    <row r="2" spans="1:8" x14ac:dyDescent="0.3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3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3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3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3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3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3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3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3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3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3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3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3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3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3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3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3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3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3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3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3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3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3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>
    <filterColumn colId="7">
      <customFilters and="1">
        <customFilter operator="greaterThanOrEqual" val="80"/>
        <customFilter operator="lessThanOrEqual" val="90"/>
      </customFilters>
    </filterColumn>
    <sortState ref="A5:H24">
      <sortCondition descending="1" ref="H2:H24"/>
    </sortState>
  </autoFilter>
  <phoneticPr fontId="1" type="noConversion"/>
  <dataValidations xWindow="462" yWindow="575"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>
      <formula1>SUM($D3:$G3)&lt;=100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0"/>
  <sheetViews>
    <sheetView topLeftCell="A7" workbookViewId="0"/>
  </sheetViews>
  <sheetFormatPr defaultRowHeight="16.5" x14ac:dyDescent="0.3"/>
  <sheetData>
    <row r="1" spans="1:5" x14ac:dyDescent="0.3">
      <c r="B1" t="s">
        <v>180</v>
      </c>
    </row>
    <row r="2" spans="1:5" x14ac:dyDescent="0.3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3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3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3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3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3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3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3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3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3"/>
  <sheetViews>
    <sheetView workbookViewId="0">
      <selection activeCell="E4" sqref="E4"/>
    </sheetView>
  </sheetViews>
  <sheetFormatPr defaultRowHeight="16.5" x14ac:dyDescent="0.3"/>
  <cols>
    <col min="1" max="1" width="7.125" bestFit="1" customWidth="1"/>
    <col min="2" max="2" width="5.875" bestFit="1" customWidth="1"/>
    <col min="3" max="3" width="13.875" bestFit="1" customWidth="1"/>
    <col min="4" max="8" width="7.625" customWidth="1"/>
  </cols>
  <sheetData>
    <row r="1" spans="1:8" ht="20.25" x14ac:dyDescent="0.3">
      <c r="A1" s="38" t="s">
        <v>193</v>
      </c>
      <c r="B1" s="38"/>
      <c r="C1" s="38"/>
      <c r="D1" s="38"/>
      <c r="E1" s="38"/>
      <c r="F1" s="38"/>
      <c r="G1" s="38"/>
      <c r="H1" s="38"/>
    </row>
    <row r="3" spans="1:8" x14ac:dyDescent="0.3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3">
      <c r="A4" s="4" t="s">
        <v>199</v>
      </c>
      <c r="B4" s="4" t="s">
        <v>200</v>
      </c>
      <c r="C4" s="4" t="s">
        <v>201</v>
      </c>
      <c r="D4" s="31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3">
      <c r="A5" s="4" t="s">
        <v>202</v>
      </c>
      <c r="B5" s="4" t="s">
        <v>203</v>
      </c>
      <c r="C5" s="4" t="s">
        <v>204</v>
      </c>
      <c r="D5" s="31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3">
      <c r="A6" s="4" t="s">
        <v>205</v>
      </c>
      <c r="B6" s="4" t="s">
        <v>206</v>
      </c>
      <c r="C6" s="4" t="s">
        <v>207</v>
      </c>
      <c r="D6" s="31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3">
      <c r="A7" s="4" t="s">
        <v>208</v>
      </c>
      <c r="B7" s="4" t="s">
        <v>209</v>
      </c>
      <c r="C7" s="4" t="s">
        <v>207</v>
      </c>
      <c r="D7" s="31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3">
      <c r="A8" s="4" t="s">
        <v>210</v>
      </c>
      <c r="B8" s="4" t="s">
        <v>211</v>
      </c>
      <c r="C8" s="4" t="s">
        <v>212</v>
      </c>
      <c r="D8" s="31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3">
      <c r="A9" s="4" t="s">
        <v>213</v>
      </c>
      <c r="B9" s="4" t="s">
        <v>214</v>
      </c>
      <c r="C9" s="4" t="s">
        <v>212</v>
      </c>
      <c r="D9" s="31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3">
      <c r="A10" s="4" t="s">
        <v>215</v>
      </c>
      <c r="B10" s="4" t="s">
        <v>216</v>
      </c>
      <c r="C10" s="4" t="s">
        <v>204</v>
      </c>
      <c r="D10" s="31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3">
      <c r="A11" s="4" t="s">
        <v>217</v>
      </c>
      <c r="B11" s="4" t="s">
        <v>218</v>
      </c>
      <c r="C11" s="4" t="s">
        <v>201</v>
      </c>
      <c r="D11" s="31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3">
      <c r="A12" s="4" t="s">
        <v>219</v>
      </c>
      <c r="B12" s="4" t="s">
        <v>220</v>
      </c>
      <c r="C12" s="4" t="s">
        <v>212</v>
      </c>
      <c r="D12" s="31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3">
      <c r="A13" s="4" t="s">
        <v>221</v>
      </c>
      <c r="B13" s="4" t="s">
        <v>222</v>
      </c>
      <c r="C13" s="4" t="s">
        <v>207</v>
      </c>
      <c r="D13" s="31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3" priority="4" aboveAverage="0"/>
    <cfRule type="aboveAverage" dxfId="2" priority="3" aboveAverage="0"/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"/>
  <sheetViews>
    <sheetView workbookViewId="0">
      <selection activeCell="G5" sqref="G5"/>
    </sheetView>
  </sheetViews>
  <sheetFormatPr defaultRowHeight="16.5" x14ac:dyDescent="0.3"/>
  <cols>
    <col min="1" max="1" width="14.375" bestFit="1" customWidth="1"/>
  </cols>
  <sheetData>
    <row r="1" spans="1:4" x14ac:dyDescent="0.3">
      <c r="A1" t="s">
        <v>223</v>
      </c>
    </row>
    <row r="3" spans="1:4" x14ac:dyDescent="0.3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3">
      <c r="A4" s="21">
        <v>45301</v>
      </c>
      <c r="B4" t="s">
        <v>188</v>
      </c>
      <c r="C4">
        <v>3</v>
      </c>
      <c r="D4" s="22">
        <v>2850</v>
      </c>
    </row>
    <row r="5" spans="1:4" x14ac:dyDescent="0.3">
      <c r="A5" s="21">
        <v>45301</v>
      </c>
      <c r="B5" t="s">
        <v>190</v>
      </c>
      <c r="C5">
        <v>10</v>
      </c>
      <c r="D5" s="22">
        <v>3400</v>
      </c>
    </row>
    <row r="6" spans="1:4" x14ac:dyDescent="0.3">
      <c r="A6" s="21">
        <v>45301</v>
      </c>
      <c r="B6" t="s">
        <v>189</v>
      </c>
      <c r="C6">
        <v>6</v>
      </c>
      <c r="D6" s="22">
        <v>3360</v>
      </c>
    </row>
    <row r="7" spans="1:4" x14ac:dyDescent="0.3">
      <c r="A7" s="21">
        <v>45695</v>
      </c>
      <c r="B7" t="s">
        <v>191</v>
      </c>
      <c r="C7">
        <v>12</v>
      </c>
    </row>
    <row r="8" spans="1:4" x14ac:dyDescent="0.3">
      <c r="A8" s="21">
        <v>45695</v>
      </c>
      <c r="B8" t="s">
        <v>185</v>
      </c>
      <c r="C8">
        <v>2</v>
      </c>
      <c r="D8" s="22">
        <v>3060</v>
      </c>
    </row>
    <row r="9" spans="1:4" x14ac:dyDescent="0.3">
      <c r="A9" s="21">
        <v>45695</v>
      </c>
      <c r="B9" t="s">
        <v>185</v>
      </c>
      <c r="C9">
        <v>2</v>
      </c>
      <c r="D9" s="22">
        <v>1120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4</xdr:col>
                <xdr:colOff>571500</xdr:colOff>
                <xdr:row>2</xdr:row>
                <xdr:rowOff>28575</xdr:rowOff>
              </from>
              <to>
                <xdr:col>7</xdr:col>
                <xdr:colOff>0</xdr:colOff>
                <xdr:row>3</xdr:row>
                <xdr:rowOff>171450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1</cp:lastModifiedBy>
  <dcterms:created xsi:type="dcterms:W3CDTF">2023-05-11T11:47:16Z</dcterms:created>
  <dcterms:modified xsi:type="dcterms:W3CDTF">2025-02-07T09:23:35Z</dcterms:modified>
</cp:coreProperties>
</file>