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C86C266-20F9-49C7-9035-A47FD501D40D}" xr6:coauthVersionLast="47" xr6:coauthVersionMax="47" xr10:uidLastSave="{00000000-0000-0000-0000-000000000000}"/>
  <bookViews>
    <workbookView xWindow="0" yWindow="0" windowWidth="19200" windowHeight="11280" tabRatio="765" firstSheet="3" activeTab="8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  <sheet name="Sheet1" sheetId="9" r:id="rId9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'분석작업-2'!$H$3:$H$24</definedName>
    <definedName name="_xleta.INDEX" hidden="1" xlm="1">#NAME?</definedName>
    <definedName name="_xleta.ISBLANK" hidden="1" xlm="1">#NAME?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12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9" i="2" l="1"/>
  <c r="I50" i="2"/>
  <c r="I51" i="2"/>
  <c r="I52" i="2"/>
  <c r="I53" i="2"/>
  <c r="I54" i="2"/>
  <c r="I55" i="2"/>
  <c r="I56" i="2"/>
  <c r="I57" i="2"/>
  <c r="I58" i="2"/>
  <c r="I59" i="2"/>
  <c r="I60" i="2"/>
  <c r="I61" i="2"/>
  <c r="H50" i="2"/>
  <c r="H51" i="2"/>
  <c r="H52" i="2"/>
  <c r="H53" i="2"/>
  <c r="H54" i="2"/>
  <c r="H55" i="2"/>
  <c r="H56" i="2"/>
  <c r="H57" i="2"/>
  <c r="H58" i="2"/>
  <c r="H59" i="2"/>
  <c r="H60" i="2"/>
  <c r="H61" i="2"/>
  <c r="H49" i="2"/>
  <c r="G31" i="2"/>
  <c r="G29" i="2"/>
  <c r="E30" i="2"/>
  <c r="E31" i="2"/>
  <c r="E32" i="2"/>
  <c r="E33" i="2"/>
  <c r="E34" i="2"/>
  <c r="E35" i="2"/>
  <c r="E36" i="2"/>
  <c r="E37" i="2"/>
  <c r="E29" i="2"/>
  <c r="C30" i="2"/>
  <c r="C31" i="2"/>
  <c r="C32" i="2"/>
  <c r="C33" i="2"/>
  <c r="C34" i="2"/>
  <c r="C35" i="2"/>
  <c r="C36" i="2"/>
  <c r="C37" i="2"/>
  <c r="C2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C3" i="2" a="1"/>
  <c r="C3" i="2" s="1"/>
  <c r="C4" i="2" a="1"/>
  <c r="C4" i="2" s="1"/>
  <c r="C5" i="2" a="1"/>
  <c r="C5" i="2" s="1"/>
  <c r="C6" i="2" a="1"/>
  <c r="C6" i="2" s="1"/>
  <c r="B4" i="2" a="1"/>
  <c r="B4" i="2" s="1"/>
  <c r="B5" i="2" a="1"/>
  <c r="B5" i="2" s="1"/>
  <c r="B6" i="2" a="1"/>
  <c r="B6" i="2" s="1"/>
  <c r="B3" i="2" a="1"/>
  <c r="B3" i="2" s="1"/>
  <c r="A18" i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  <c r="H12" i="2" a="1"/>
  <c r="H16" i="2" a="1"/>
  <c r="H20" i="2" a="1"/>
  <c r="H24" i="2" a="1"/>
  <c r="H13" i="2" a="1"/>
  <c r="H17" i="2" a="1"/>
  <c r="H21" i="2" a="1"/>
  <c r="H25" i="2" a="1"/>
  <c r="H14" i="2" a="1"/>
  <c r="H18" i="2" a="1"/>
  <c r="H22" i="2" a="1"/>
  <c r="H11" i="2" a="1"/>
  <c r="H15" i="2" a="1"/>
  <c r="H19" i="2" a="1"/>
  <c r="H23" i="2" a="1"/>
  <c r="H10" i="2" a="1"/>
  <c r="H23" i="2" l="1"/>
  <c r="H19" i="2"/>
  <c r="H15" i="2"/>
  <c r="H11" i="2"/>
  <c r="H22" i="2"/>
  <c r="H18" i="2"/>
  <c r="H14" i="2"/>
  <c r="H25" i="2"/>
  <c r="H21" i="2"/>
  <c r="H17" i="2"/>
  <c r="H13" i="2"/>
  <c r="H24" i="2"/>
  <c r="H20" i="2"/>
  <c r="H16" i="2"/>
  <c r="H12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DC64BB-0B46-483C-B524-B5E24F7347E6}" name="MS Access Database_Query" type="1" refreshedVersion="8" background="1">
    <dbPr connection="DSN=MS Access Database;DBQ=C:\컴활피벗파일\정보검색.accdb;DefaultDir=C:\컴활피벗파일;DriverId=25;FIL=MS Access;MaxBufferSize=2048;PageTimeout=5;" command="SELECT 정보검색결과.학번, 정보검색결과.성별, 정보검색결과.`중간(30%)`, 정보검색결과.`기말(40%)`, 정보검색결과.`총점(100%)`, 정보검색결과.이름_x000d__x000a_FROM `C:\컴활피벗파일\정보검색.accdb`.정보검색결과 정보검색결과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<sst xmlns="http://schemas.openxmlformats.org/spreadsheetml/2006/main" count="371" uniqueCount="242">
  <si>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</si>
  <si>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</si>
  <si>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</si>
  <si>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</si>
  <si>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</si>
  <si>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</si>
  <si>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</si>
  <si>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</si>
  <si>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</si>
  <si>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</si>
  <si>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</si>
  <si>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</si>
  <si>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</si>
  <si>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</si>
  <si>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</si>
  <si>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</si>
  <si>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</si>
  <si>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</si>
  <si>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</si>
  <si>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</si>
  <si>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</si>
  <si>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</si>
  <si>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</si>
  <si>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</si>
  <si>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</si>
  <si>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</si>
  <si>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</si>
  <si>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</si>
  <si>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</si>
  <si>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</si>
  <si>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</si>
  <si>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</si>
  <si>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</si>
  <si>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</si>
  <si>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</si>
  <si>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</si>
  <si>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</si>
  <si>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</si>
  <si>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</si>
  <si>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</si>
  <si>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</si>
  <si>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</si>
  <si>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</si>
  <si>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</si>
  <si>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</si>
  <si>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</si>
  <si>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</si>
  <si>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</si>
  <si>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</si>
  <si>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</si>
  <si>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</si>
  <si>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</si>
  <si>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</si>
  <si>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</si>
  <si>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</si>
  <si>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</si>
  <si>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</si>
  <si>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</si>
  <si>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</si>
  <si>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</si>
  <si>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</si>
  <si>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</si>
  <si>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</si>
  <si>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</si>
  <si>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</si>
  <si>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</si>
  <si>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</si>
  <si>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</si>
  <si>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</si>
  <si>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</si>
  <si>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</si>
  <si>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</si>
  <si>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</si>
  <si>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</si>
  <si>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</si>
  <si>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</si>
  <si>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</si>
  <si>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</si>
  <si>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</si>
  <si>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</si>
  <si>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</si>
  <si>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</si>
  <si>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</si>
  <si>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</si>
  <si>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</si>
  <si>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</si>
  <si>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</si>
  <si>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</si>
  <si>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</si>
  <si>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</si>
  <si>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</si>
  <si>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</si>
  <si>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</si>
  <si>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</si>
  <si>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</si>
  <si>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</si>
  <si>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</si>
  <si>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</si>
  <si>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</si>
  <si>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</si>
  <si>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</si>
  <si>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</si>
  <si>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</si>
  <si>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</si>
  <si>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</si>
  <si>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</si>
  <si>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</si>
  <si>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</si>
  <si>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</si>
  <si>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</si>
  <si>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</si>
  <si>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</si>
  <si>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</si>
  <si>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</si>
  <si>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</si>
  <si>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</si>
  <si>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</si>
  <si>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</si>
  <si>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</si>
  <si>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</si>
  <si>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</si>
  <si>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</si>
  <si>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</si>
  <si>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</si>
  <si>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</si>
  <si>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</si>
  <si>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</si>
  <si>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</si>
  <si>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</si>
  <si>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</si>
  <si>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</si>
  <si>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</si>
  <si>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</si>
  <si>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</si>
  <si>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</si>
  <si>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</si>
  <si>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</si>
  <si>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</si>
  <si>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</si>
  <si>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</si>
  <si>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</si>
  <si>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</si>
  <si>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</si>
  <si>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</si>
  <si>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</si>
  <si>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</si>
  <si>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</si>
  <si>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</si>
  <si>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</si>
  <si>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</si>
  <si>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</si>
  <si>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</si>
  <si>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</si>
  <si>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</si>
  <si>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</si>
  <si>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</si>
  <si>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</si>
  <si>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</si>
  <si>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</si>
  <si>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</si>
  <si>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</si>
  <si>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</si>
  <si>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</si>
  <si>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</si>
  <si>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</si>
  <si>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</si>
  <si>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</si>
  <si>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</si>
  <si>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</si>
  <si>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</si>
  <si>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</si>
  <si>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</si>
  <si>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</si>
  <si>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</si>
  <si>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</si>
  <si>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</si>
  <si>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</si>
  <si>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</si>
  <si>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</si>
  <si>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</si>
  <si>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</si>
  <si>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</si>
  <si>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</si>
  <si>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</si>
  <si>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</si>
  <si>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</si>
  <si>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</si>
  <si>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</si>
  <si>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</si>
  <si>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</si>
  <si>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</si>
  <si>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</si>
  <si>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</si>
  <si>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</si>
  <si>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</si>
  <si>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</si>
  <si>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</si>
  <si>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</si>
  <si>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</si>
  <si>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</si>
  <si>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</si>
  <si>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</si>
  <si>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</si>
  <si>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</si>
  <si>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</si>
  <si>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</si>
  <si>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</si>
  <si>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</si>
  <si>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</si>
  <si>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</si>
  <si>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</si>
  <si>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</si>
  <si>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</si>
  <si>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</si>
  <si>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</si>
  <si>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</si>
  <si>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</si>
  <si>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</si>
  <si>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</si>
  <si>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</si>
  <si>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</si>
  <si>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</si>
  <si>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</si>
  <si>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</si>
  <si>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</si>
  <si>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</si>
  <si>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</si>
  <si>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</si>
  <si>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</si>
  <si>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</si>
  <si>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</si>
  <si>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</si>
  <si>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</si>
  <si>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중간(30%)</t>
  </si>
  <si>
    <t>전체 합계 : 중간(30%)</t>
  </si>
  <si>
    <t>전체 합계 : 기말(40%)</t>
  </si>
  <si>
    <t>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</si>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</sst>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180" fontId="0" fillId="0" borderId="0" xfId="0" applyNumberForma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6">
    <dxf>
      <fill>
        <patternFill>
          <fgColor indexed="64"/>
          <bgColor theme="5"/>
        </patternFill>
      </fill>
    </dxf>
    <dxf>
      <fill>
        <patternFill>
          <fgColor indexed="64"/>
          <bgColor theme="5"/>
        </patternFill>
      </fill>
    </dxf>
    <dxf>
      <fill>
        <patternFill>
          <fgColor indexed="64"/>
          <bgColor theme="5"/>
        </patternFill>
      </fill>
    </dxf>
    <dxf>
      <fill>
        <patternFill>
          <fgColor indexed="64"/>
          <bgColor theme="5"/>
        </patternFill>
      </fill>
    </dxf>
    <dxf>
      <fill>
        <patternFill>
          <bgColor theme="5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2AF4-403E-8862-E7C75189606D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2AF4-403E-8862-E7C75189606D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2AF4-403E-8862-E7C75189606D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2AF4-403E-8862-E7C75189606D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2AF4-403E-8862-E7C75189606D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1-2AF4-403E-8862-E7C751896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4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2B54713E-C249-4C97-B805-7F9008313F7E}"/>
            </a:ext>
          </a:extLst>
        </xdr:cNvPr>
        <xdr:cNvSpPr/>
      </xdr:nvSpPr>
      <xdr:spPr>
        <a:xfrm>
          <a:off x="26162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성별표시</a:t>
          </a:r>
          <a:endParaRPr lang="en-US" altLang="ko-KR" sz="1100" kern="1200"/>
        </a:p>
        <a:p>
          <a:pPr algn="l"/>
          <a:endParaRPr lang="ko-KR" altLang="en-US" sz="1100" kern="1200"/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19A913D0-4803-3CED-C0E6-42A41E3056A9}"/>
            </a:ext>
          </a:extLst>
        </xdr:cNvPr>
        <xdr:cNvSpPr/>
      </xdr:nvSpPr>
      <xdr:spPr>
        <a:xfrm>
          <a:off x="37719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146050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09.471111689818" backgroundQuery="1" createdVersion="8" refreshedVersion="8" minRefreshableVersion="3" recordCount="21" xr:uid="{16F04F71-5479-4875-9760-A40A4421CE62}">
  <cacheSource type="external" connectionId="1"/>
  <cacheFields count="7"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6"/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총점(100%)" numFmtId="0" sqlType="8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</r>
  <r>
    <x v="1"/>
    <x v="0"/>
    <x v="1"/>
    <x v="1"/>
    <x v="1"/>
    <x v="1"/>
  </r>
  <r>
    <x v="2"/>
    <x v="1"/>
    <x v="2"/>
    <x v="2"/>
    <x v="2"/>
    <x v="2"/>
  </r>
  <r>
    <x v="3"/>
    <x v="1"/>
    <x v="2"/>
    <x v="3"/>
    <x v="3"/>
    <x v="3"/>
  </r>
  <r>
    <x v="4"/>
    <x v="1"/>
    <x v="3"/>
    <x v="4"/>
    <x v="4"/>
    <x v="4"/>
  </r>
  <r>
    <x v="5"/>
    <x v="0"/>
    <x v="2"/>
    <x v="5"/>
    <x v="5"/>
    <x v="5"/>
  </r>
  <r>
    <x v="6"/>
    <x v="0"/>
    <x v="4"/>
    <x v="6"/>
    <x v="6"/>
    <x v="6"/>
  </r>
  <r>
    <x v="7"/>
    <x v="0"/>
    <x v="1"/>
    <x v="6"/>
    <x v="3"/>
    <x v="7"/>
  </r>
  <r>
    <x v="8"/>
    <x v="1"/>
    <x v="5"/>
    <x v="7"/>
    <x v="7"/>
    <x v="8"/>
  </r>
  <r>
    <x v="9"/>
    <x v="1"/>
    <x v="0"/>
    <x v="8"/>
    <x v="1"/>
    <x v="9"/>
  </r>
  <r>
    <x v="10"/>
    <x v="1"/>
    <x v="6"/>
    <x v="9"/>
    <x v="6"/>
    <x v="10"/>
  </r>
  <r>
    <x v="11"/>
    <x v="1"/>
    <x v="0"/>
    <x v="7"/>
    <x v="8"/>
    <x v="11"/>
  </r>
  <r>
    <x v="12"/>
    <x v="1"/>
    <x v="4"/>
    <x v="10"/>
    <x v="9"/>
    <x v="12"/>
  </r>
  <r>
    <x v="13"/>
    <x v="0"/>
    <x v="7"/>
    <x v="4"/>
    <x v="8"/>
    <x v="13"/>
  </r>
  <r>
    <x v="14"/>
    <x v="0"/>
    <x v="1"/>
    <x v="0"/>
    <x v="8"/>
    <x v="14"/>
  </r>
  <r>
    <x v="15"/>
    <x v="0"/>
    <x v="4"/>
    <x v="11"/>
    <x v="10"/>
    <x v="15"/>
  </r>
  <r>
    <x v="16"/>
    <x v="0"/>
    <x v="8"/>
    <x v="6"/>
    <x v="11"/>
    <x v="16"/>
  </r>
  <r>
    <x v="17"/>
    <x v="0"/>
    <x v="2"/>
    <x v="7"/>
    <x v="11"/>
    <x v="17"/>
  </r>
  <r>
    <x v="18"/>
    <x v="1"/>
    <x v="5"/>
    <x v="0"/>
    <x v="12"/>
    <x v="18"/>
  </r>
  <r>
    <x v="19"/>
    <x v="0"/>
    <x v="8"/>
    <x v="12"/>
    <x v="9"/>
    <x v="19"/>
  </r>
  <r>
    <x v="20"/>
    <x v="0"/>
    <x v="5"/>
    <x v="8"/>
    <x v="1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E5F32E-65E9-4C19-BD98-0DBEB230EDEA}" name="피벗 테이블1" cacheId="1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7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compact="0" showAll="0"/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axis="axisRow" compact="0" showAll="0">
      <items count="4">
        <item n="A반" sd="0" x="1"/>
        <item n="B반" sd="0" x="2"/>
        <item n="C반" sd="0" x="0"/>
        <item t="default" sd="0"/>
      </items>
    </pivotField>
  </pivotFields>
  <rowFields count="3">
    <field x="6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 t="grand">
      <x/>
    </i>
  </colItems>
  <pageFields count="1">
    <pageField fld="5" hier="-1"/>
  </pageFields>
  <dataFields count="2">
    <dataField name="합계 : 중간(30%)" fld="2" showDataAs="percentOfCol" baseField="6" baseItem="0" numFmtId="10"/>
    <dataField name="합계 : 기말(40%)" fld="3" showDataAs="percentOfCol" baseField="6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workbookViewId="0">
      <selection activeCell="H7" sqref="H7"/>
    </sheetView>
  </sheetViews>
  <sheetFormatPr defaultRowHeight="17" x14ac:dyDescent="0.45"/>
  <cols>
    <col min="2" max="2" width="11.58203125" bestFit="1" customWidth="1"/>
    <col min="3" max="3" width="9.08203125" bestFit="1" customWidth="1"/>
    <col min="4" max="4" width="9.83203125" bestFit="1" customWidth="1"/>
    <col min="5" max="5" width="9" bestFit="1" customWidth="1"/>
    <col min="6" max="6" width="9.33203125" bestFit="1" customWidth="1"/>
    <col min="7" max="7" width="5.25" bestFit="1" customWidth="1"/>
    <col min="8" max="8" width="10.5" bestFit="1" customWidth="1"/>
    <col min="9" max="9" width="9.5" customWidth="1"/>
  </cols>
  <sheetData>
    <row r="1" spans="1:8" ht="25.5" x14ac:dyDescent="0.45">
      <c r="A1" t="s">
        <v>0</v>
      </c>
      <c r="B1" s="25" t="s">
        <v>1</v>
      </c>
      <c r="C1" s="25"/>
      <c r="D1" s="25"/>
      <c r="E1" s="25"/>
      <c r="F1" s="25"/>
      <c r="G1" s="25"/>
      <c r="H1" s="25"/>
    </row>
    <row r="3" spans="1:8" x14ac:dyDescent="0.45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5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5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5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5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5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5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5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5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5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5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5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5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5">
      <c r="A17" s="1" t="s">
        <v>230</v>
      </c>
    </row>
    <row r="18" spans="1:8" x14ac:dyDescent="0.45">
      <c r="A18" t="b">
        <f>AND(G4&gt;AVERAGE($G$4:$G$15),H4&gt;AVERAGE(H4:H15))</f>
        <v>0</v>
      </c>
    </row>
    <row r="20" spans="1:8" x14ac:dyDescent="0.45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5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5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5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5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5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5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A4:H15">
    <cfRule type="expression" dxfId="5" priority="1">
      <formula>OR(LEFT($A4,1)="C",LEFT($A4,1)="D",$E4&gt;=0.5)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zoomScaleNormal="100" workbookViewId="0">
      <selection activeCell="I5" sqref="I5"/>
    </sheetView>
  </sheetViews>
  <sheetFormatPr defaultRowHeight="17" x14ac:dyDescent="0.45"/>
  <cols>
    <col min="1" max="1" width="3.25" customWidth="1"/>
    <col min="2" max="2" width="11.5" customWidth="1"/>
    <col min="3" max="3" width="11" customWidth="1"/>
    <col min="4" max="4" width="10.25" customWidth="1"/>
    <col min="5" max="5" width="11.5" customWidth="1"/>
    <col min="6" max="6" width="11.58203125" customWidth="1"/>
  </cols>
  <sheetData>
    <row r="4" spans="2:6" x14ac:dyDescent="0.45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5">
      <c r="B5" s="32" t="s">
        <v>25</v>
      </c>
      <c r="C5" s="33">
        <v>1137</v>
      </c>
      <c r="D5" s="33">
        <v>823</v>
      </c>
      <c r="E5" s="33">
        <f t="shared" ref="E5:E11" si="0">C5-D5</f>
        <v>314</v>
      </c>
      <c r="F5" s="34" t="str">
        <f t="shared" ref="F5:F11" si="1">IF(OR(LEFT(B5,1)="S",LEFT(B5,1)="K"),"수도권",IF(OR(LEFT(B5,1)="D",LEFT(B5,1)="B"),"경상도","전라도"))</f>
        <v>수도권</v>
      </c>
    </row>
    <row r="6" spans="2:6" x14ac:dyDescent="0.45">
      <c r="B6" s="32" t="s">
        <v>26</v>
      </c>
      <c r="C6" s="33">
        <v>1027</v>
      </c>
      <c r="D6" s="33">
        <v>720</v>
      </c>
      <c r="E6" s="33">
        <f t="shared" si="0"/>
        <v>307</v>
      </c>
      <c r="F6" s="34" t="str">
        <f t="shared" si="1"/>
        <v>경상도</v>
      </c>
    </row>
    <row r="7" spans="2:6" x14ac:dyDescent="0.45">
      <c r="B7" s="32" t="s">
        <v>27</v>
      </c>
      <c r="C7" s="33">
        <v>923</v>
      </c>
      <c r="D7" s="33">
        <v>792</v>
      </c>
      <c r="E7" s="33">
        <f t="shared" si="0"/>
        <v>131</v>
      </c>
      <c r="F7" s="34" t="str">
        <f t="shared" si="1"/>
        <v>전라도</v>
      </c>
    </row>
    <row r="8" spans="2:6" x14ac:dyDescent="0.45">
      <c r="B8" s="32" t="s">
        <v>28</v>
      </c>
      <c r="C8" s="33">
        <v>1278</v>
      </c>
      <c r="D8" s="33">
        <v>879</v>
      </c>
      <c r="E8" s="33">
        <f t="shared" si="0"/>
        <v>399</v>
      </c>
      <c r="F8" s="34" t="str">
        <f t="shared" si="1"/>
        <v>경상도</v>
      </c>
    </row>
    <row r="9" spans="2:6" x14ac:dyDescent="0.45">
      <c r="B9" s="32" t="s">
        <v>29</v>
      </c>
      <c r="C9" s="33">
        <v>1087</v>
      </c>
      <c r="D9" s="33">
        <v>811</v>
      </c>
      <c r="E9" s="33">
        <f t="shared" si="0"/>
        <v>276</v>
      </c>
      <c r="F9" s="34" t="str">
        <f t="shared" si="1"/>
        <v>수도권</v>
      </c>
    </row>
    <row r="10" spans="2:6" x14ac:dyDescent="0.45">
      <c r="B10" s="32" t="s">
        <v>30</v>
      </c>
      <c r="C10" s="33">
        <v>987</v>
      </c>
      <c r="D10" s="33">
        <v>823</v>
      </c>
      <c r="E10" s="33">
        <f t="shared" si="0"/>
        <v>164</v>
      </c>
      <c r="F10" s="34" t="str">
        <f t="shared" si="1"/>
        <v>수도권</v>
      </c>
    </row>
    <row r="11" spans="2:6" x14ac:dyDescent="0.45">
      <c r="B11" s="32" t="s">
        <v>31</v>
      </c>
      <c r="C11" s="33">
        <v>1234</v>
      </c>
      <c r="D11" s="33">
        <v>983</v>
      </c>
      <c r="E11" s="33">
        <f t="shared" si="0"/>
        <v>251</v>
      </c>
      <c r="F11" s="34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topLeftCell="A36" workbookViewId="0">
      <selection activeCell="I49" sqref="I49"/>
    </sheetView>
  </sheetViews>
  <sheetFormatPr defaultRowHeight="17" x14ac:dyDescent="0.45"/>
  <cols>
    <col min="1" max="1" width="11" bestFit="1" customWidth="1"/>
    <col min="2" max="2" width="12.33203125" customWidth="1"/>
    <col min="3" max="3" width="21.33203125" bestFit="1" customWidth="1"/>
    <col min="4" max="4" width="15.25" customWidth="1"/>
    <col min="5" max="5" width="13.08203125" customWidth="1"/>
    <col min="6" max="6" width="11.25" customWidth="1"/>
    <col min="7" max="7" width="11.58203125" customWidth="1"/>
    <col min="8" max="8" width="13" bestFit="1" customWidth="1"/>
    <col min="9" max="9" width="12.58203125" customWidth="1"/>
  </cols>
  <sheetData>
    <row r="1" spans="1:8" x14ac:dyDescent="0.45">
      <c r="A1" t="s">
        <v>126</v>
      </c>
    </row>
    <row r="2" spans="1:8" x14ac:dyDescent="0.45">
      <c r="A2" s="4" t="s">
        <v>32</v>
      </c>
      <c r="B2" s="7">
        <v>2022</v>
      </c>
      <c r="C2" s="7">
        <v>2023</v>
      </c>
    </row>
    <row r="3" spans="1:8" x14ac:dyDescent="0.45">
      <c r="A3" s="5" t="s">
        <v>33</v>
      </c>
      <c r="B3" s="8">
        <f t="array" ref="B3">AVERAGE(IF(($F$10:$F$25=$A3)*(YEAR($D$10:$D$25)=B$2),$G$10:$G$25))</f>
        <v>500</v>
      </c>
      <c r="C3" s="8">
        <f t="array" ref="C3">AVERAGE(IF(($F$10:$F$25=$A3)*(YEAR($D$10:$D$25)=C$2),$G$10:$G$25))</f>
        <v>2000</v>
      </c>
    </row>
    <row r="4" spans="1:8" x14ac:dyDescent="0.45">
      <c r="A4" s="5" t="s">
        <v>34</v>
      </c>
      <c r="B4" s="8">
        <f t="array" ref="B4">AVERAGE(IF(($F$10:$F$25=$A4)*(YEAR($D$10:$D$25)=B$2),$G$10:$G$25))</f>
        <v>750</v>
      </c>
      <c r="C4" s="8">
        <f t="array" ref="C4">AVERAGE(IF(($F$10:$F$25=$A4)*(YEAR($D$10:$D$25)=C$2),$G$10:$G$25))</f>
        <v>750</v>
      </c>
    </row>
    <row r="5" spans="1:8" x14ac:dyDescent="0.45">
      <c r="A5" s="5" t="s">
        <v>35</v>
      </c>
      <c r="B5" s="8">
        <f t="array" ref="B5">AVERAGE(IF(($F$10:$F$25=$A5)*(YEAR($D$10:$D$25)=B$2),$G$10:$G$25))</f>
        <v>1000</v>
      </c>
      <c r="C5" s="8">
        <f t="array" ref="C5">AVERAGE(IF(($F$10:$F$25=$A5)*(YEAR($D$10:$D$25)=C$2),$G$10:$G$25))</f>
        <v>1000</v>
      </c>
    </row>
    <row r="6" spans="1:8" x14ac:dyDescent="0.45">
      <c r="A6" s="5" t="s">
        <v>36</v>
      </c>
      <c r="B6" s="8">
        <f t="array" ref="B6">AVERAGE(IF(($F$10:$F$25=$A6)*(YEAR($D$10:$D$25)=B$2),$G$10:$G$25))</f>
        <v>1833.3333333333333</v>
      </c>
      <c r="C6" s="8">
        <f t="array" ref="C6">AVERAGE(IF(($F$10:$F$25=$A6)*(YEAR($D$10:$D$25)=C$2),$G$10:$G$25))</f>
        <v>1500</v>
      </c>
    </row>
    <row r="8" spans="1:8" x14ac:dyDescent="0.45">
      <c r="A8" t="s">
        <v>17</v>
      </c>
    </row>
    <row r="9" spans="1:8" x14ac:dyDescent="0.45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5">
      <c r="A10" s="4" t="s">
        <v>44</v>
      </c>
      <c r="B10" s="4" t="str">
        <f>TEXT(RIGHT(A10,LEN(A10)-4),"00")</f>
        <v>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 cm="1">
        <f t="array" ref="H10">won원가대여횟수(E10,G10)</f>
        <v>0</v>
      </c>
    </row>
    <row r="11" spans="1:8" x14ac:dyDescent="0.45">
      <c r="A11" s="4" t="s">
        <v>46</v>
      </c>
      <c r="B11" s="4" t="str">
        <f t="shared" ref="B11:B25" si="0">TEXT(RIGHT(A11,LEN(A11)-4),"00")</f>
        <v>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 cm="1">
        <f t="array" ref="H11">won원가대여횟수(E11,G11)</f>
        <v>0</v>
      </c>
    </row>
    <row r="12" spans="1:8" x14ac:dyDescent="0.45">
      <c r="A12" s="4" t="s">
        <v>48</v>
      </c>
      <c r="B12" s="4" t="str">
        <f t="shared" si="0"/>
        <v>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 cm="1">
        <f t="array" ref="H12">won원가대여횟수(E12,G12)</f>
        <v>0</v>
      </c>
    </row>
    <row r="13" spans="1:8" x14ac:dyDescent="0.45">
      <c r="A13" s="4" t="s">
        <v>50</v>
      </c>
      <c r="B13" s="4" t="str">
        <f t="shared" si="0"/>
        <v>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 cm="1">
        <f t="array" ref="H13">won원가대여횟수(E13,G13)</f>
        <v>0</v>
      </c>
    </row>
    <row r="14" spans="1:8" x14ac:dyDescent="0.45">
      <c r="A14" s="4" t="s">
        <v>52</v>
      </c>
      <c r="B14" s="4" t="str">
        <f t="shared" si="0"/>
        <v>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 cm="1">
        <f t="array" ref="H14">won원가대여횟수(E14,G14)</f>
        <v>0</v>
      </c>
    </row>
    <row r="15" spans="1:8" x14ac:dyDescent="0.45">
      <c r="A15" s="4" t="s">
        <v>54</v>
      </c>
      <c r="B15" s="4" t="str">
        <f t="shared" si="0"/>
        <v>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 cm="1">
        <f t="array" ref="H15">won원가대여횟수(E15,G15)</f>
        <v>0</v>
      </c>
    </row>
    <row r="16" spans="1:8" x14ac:dyDescent="0.45">
      <c r="A16" s="4" t="s">
        <v>56</v>
      </c>
      <c r="B16" s="4" t="str">
        <f t="shared" si="0"/>
        <v>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 cm="1">
        <f t="array" ref="H16">won원가대여횟수(E16,G16)</f>
        <v>0</v>
      </c>
    </row>
    <row r="17" spans="1:8" x14ac:dyDescent="0.45">
      <c r="A17" s="4" t="s">
        <v>58</v>
      </c>
      <c r="B17" s="4" t="str">
        <f t="shared" si="0"/>
        <v>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 cm="1">
        <f t="array" ref="H17">won원가대여횟수(E17,G17)</f>
        <v>0</v>
      </c>
    </row>
    <row r="18" spans="1:8" x14ac:dyDescent="0.45">
      <c r="A18" s="4" t="s">
        <v>60</v>
      </c>
      <c r="B18" s="4" t="str">
        <f t="shared" si="0"/>
        <v>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 cm="1">
        <f t="array" ref="H18">won원가대여횟수(E18,G18)</f>
        <v>0</v>
      </c>
    </row>
    <row r="19" spans="1:8" x14ac:dyDescent="0.45">
      <c r="A19" s="4" t="s">
        <v>62</v>
      </c>
      <c r="B19" s="4" t="str">
        <f t="shared" si="0"/>
        <v>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 cm="1">
        <f t="array" ref="H19">won원가대여횟수(E19,G19)</f>
        <v>0</v>
      </c>
    </row>
    <row r="20" spans="1:8" x14ac:dyDescent="0.45">
      <c r="A20" s="4" t="s">
        <v>64</v>
      </c>
      <c r="B20" s="4" t="str">
        <f t="shared" si="0"/>
        <v>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 cm="1">
        <f t="array" ref="H20">won원가대여횟수(E20,G20)</f>
        <v>0</v>
      </c>
    </row>
    <row r="21" spans="1:8" x14ac:dyDescent="0.45">
      <c r="A21" s="4" t="s">
        <v>66</v>
      </c>
      <c r="B21" s="4" t="str">
        <f t="shared" si="0"/>
        <v>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 cm="1">
        <f t="array" ref="H21">won원가대여횟수(E21,G21)</f>
        <v>0</v>
      </c>
    </row>
    <row r="22" spans="1:8" x14ac:dyDescent="0.45">
      <c r="A22" s="4" t="s">
        <v>68</v>
      </c>
      <c r="B22" s="4" t="str">
        <f t="shared" si="0"/>
        <v>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 cm="1">
        <f t="array" ref="H22">won원가대여횟수(E22,G22)</f>
        <v>0</v>
      </c>
    </row>
    <row r="23" spans="1:8" x14ac:dyDescent="0.45">
      <c r="A23" s="4" t="s">
        <v>70</v>
      </c>
      <c r="B23" s="4" t="str">
        <f t="shared" si="0"/>
        <v>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 cm="1">
        <f t="array" ref="H23">won원가대여횟수(E23,G23)</f>
        <v>0</v>
      </c>
    </row>
    <row r="24" spans="1:8" x14ac:dyDescent="0.45">
      <c r="A24" s="4" t="s">
        <v>72</v>
      </c>
      <c r="B24" s="4" t="str">
        <f t="shared" si="0"/>
        <v>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 cm="1">
        <f t="array" ref="H24">won원가대여횟수(E24,G24)</f>
        <v>0</v>
      </c>
    </row>
    <row r="25" spans="1:8" x14ac:dyDescent="0.45">
      <c r="A25" s="4" t="s">
        <v>74</v>
      </c>
      <c r="B25" s="4" t="str">
        <f t="shared" si="0"/>
        <v>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 cm="1">
        <f t="array" ref="H25">won원가대여횟수(E25,G25)</f>
        <v>0</v>
      </c>
    </row>
    <row r="27" spans="1:8" x14ac:dyDescent="0.45">
      <c r="A27" t="s">
        <v>76</v>
      </c>
      <c r="B27" s="26" t="s">
        <v>77</v>
      </c>
      <c r="C27" s="26"/>
      <c r="D27" s="26"/>
      <c r="E27" s="26"/>
    </row>
    <row r="28" spans="1:8" x14ac:dyDescent="0.45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27" t="s">
        <v>83</v>
      </c>
      <c r="H28" s="28"/>
    </row>
    <row r="29" spans="1:8" x14ac:dyDescent="0.45">
      <c r="A29" s="4" t="s">
        <v>84</v>
      </c>
      <c r="B29" s="6">
        <v>520</v>
      </c>
      <c r="C29" s="8">
        <f>B29*HLOOKUP($A29,$H$35:$J$37,2,FALSE)</f>
        <v>540800</v>
      </c>
      <c r="D29" s="6">
        <v>53</v>
      </c>
      <c r="E29" s="8">
        <f>D29*HLOOKUP(A29,$H$35:$J$37,3,FALSE)</f>
        <v>74730</v>
      </c>
      <c r="G29" s="29" t="str">
        <f>LOOKUP(LARGE(D29:D37,3),D29:D37,A29:A37)</f>
        <v>라거</v>
      </c>
      <c r="H29" s="30"/>
    </row>
    <row r="30" spans="1:8" x14ac:dyDescent="0.45">
      <c r="A30" s="4" t="s">
        <v>85</v>
      </c>
      <c r="B30" s="6">
        <v>35</v>
      </c>
      <c r="C30" s="8">
        <f t="shared" ref="C30:C37" si="1">B30*HLOOKUP($A30,$H$35:$J$37,2,FALSE)</f>
        <v>36750</v>
      </c>
      <c r="D30" s="6">
        <v>95</v>
      </c>
      <c r="E30" s="8">
        <f t="shared" ref="E30:E37" si="2">D30*HLOOKUP(A30,$H$35:$J$37,3,FALSE)</f>
        <v>134900</v>
      </c>
      <c r="G30" s="27" t="s">
        <v>86</v>
      </c>
      <c r="H30" s="28"/>
    </row>
    <row r="31" spans="1:8" x14ac:dyDescent="0.45">
      <c r="A31" s="4" t="s">
        <v>85</v>
      </c>
      <c r="B31" s="6">
        <v>354</v>
      </c>
      <c r="C31" s="8">
        <f t="shared" si="1"/>
        <v>371700</v>
      </c>
      <c r="D31" s="6">
        <v>153</v>
      </c>
      <c r="E31" s="8">
        <f t="shared" si="2"/>
        <v>217260</v>
      </c>
      <c r="G31" s="29" t="str">
        <f>LOOKUP(SMALL(D29:D37,2),D29:D37,A29:A37)</f>
        <v>하이트</v>
      </c>
      <c r="H31" s="30"/>
    </row>
    <row r="32" spans="1:8" x14ac:dyDescent="0.45">
      <c r="A32" s="4" t="s">
        <v>87</v>
      </c>
      <c r="B32" s="6">
        <v>530</v>
      </c>
      <c r="C32" s="8">
        <f t="shared" si="1"/>
        <v>583000</v>
      </c>
      <c r="D32" s="6">
        <v>321</v>
      </c>
      <c r="E32" s="8">
        <f t="shared" si="2"/>
        <v>478290</v>
      </c>
    </row>
    <row r="33" spans="1:10" x14ac:dyDescent="0.45">
      <c r="A33" s="4" t="s">
        <v>87</v>
      </c>
      <c r="B33" s="6">
        <v>95</v>
      </c>
      <c r="C33" s="8">
        <f t="shared" si="1"/>
        <v>104500</v>
      </c>
      <c r="D33" s="6">
        <v>452</v>
      </c>
      <c r="E33" s="8">
        <f t="shared" si="2"/>
        <v>673480</v>
      </c>
    </row>
    <row r="34" spans="1:10" x14ac:dyDescent="0.45">
      <c r="A34" s="4" t="s">
        <v>87</v>
      </c>
      <c r="B34" s="6">
        <v>650</v>
      </c>
      <c r="C34" s="8">
        <f t="shared" si="1"/>
        <v>715000</v>
      </c>
      <c r="D34" s="6">
        <v>456</v>
      </c>
      <c r="E34" s="8">
        <f t="shared" si="2"/>
        <v>679440</v>
      </c>
      <c r="G34" t="s">
        <v>88</v>
      </c>
    </row>
    <row r="35" spans="1:10" x14ac:dyDescent="0.45">
      <c r="A35" s="4" t="s">
        <v>84</v>
      </c>
      <c r="B35" s="6">
        <v>20</v>
      </c>
      <c r="C35" s="8">
        <f t="shared" si="1"/>
        <v>20800</v>
      </c>
      <c r="D35" s="6">
        <v>523</v>
      </c>
      <c r="E35" s="8">
        <f t="shared" si="2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5">
      <c r="A36" s="4" t="s">
        <v>84</v>
      </c>
      <c r="B36" s="6">
        <v>253</v>
      </c>
      <c r="C36" s="8">
        <f t="shared" si="1"/>
        <v>263120</v>
      </c>
      <c r="D36" s="6">
        <v>650</v>
      </c>
      <c r="E36" s="8">
        <f t="shared" si="2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5">
      <c r="A37" s="4" t="s">
        <v>85</v>
      </c>
      <c r="B37" s="6">
        <v>350</v>
      </c>
      <c r="C37" s="8">
        <f t="shared" si="1"/>
        <v>367500</v>
      </c>
      <c r="D37" s="6">
        <v>652</v>
      </c>
      <c r="E37" s="8">
        <f t="shared" si="2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5">
      <c r="A39" t="s">
        <v>91</v>
      </c>
      <c r="E39" t="s">
        <v>92</v>
      </c>
    </row>
    <row r="40" spans="1:10" x14ac:dyDescent="0.45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5">
      <c r="A41" s="4">
        <v>0</v>
      </c>
      <c r="B41" s="10">
        <v>0</v>
      </c>
      <c r="E41" s="24">
        <v>4</v>
      </c>
      <c r="F41" s="4">
        <v>0</v>
      </c>
    </row>
    <row r="42" spans="1:10" x14ac:dyDescent="0.45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5">
      <c r="A43" s="4">
        <v>70</v>
      </c>
      <c r="B43" s="10">
        <v>0.03</v>
      </c>
      <c r="E43" s="24">
        <v>1</v>
      </c>
      <c r="F43" s="4">
        <v>5</v>
      </c>
    </row>
    <row r="44" spans="1:10" x14ac:dyDescent="0.45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5">
      <c r="A45" s="4">
        <v>90</v>
      </c>
      <c r="B45" s="10">
        <v>0.04</v>
      </c>
    </row>
    <row r="47" spans="1:10" x14ac:dyDescent="0.45">
      <c r="A47" t="s">
        <v>96</v>
      </c>
    </row>
    <row r="48" spans="1:10" x14ac:dyDescent="0.45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5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>
        <f>_xlfn.XLOOKUP(D49,$E$41:$E$44,$F$41:$F$44,,-1,1)+IF(SUMPRODUCT(E49:G49,{0.3,0.3,0.4})&gt;=70,5,0)</f>
        <v>0</v>
      </c>
      <c r="I49" s="11">
        <f>IF(ISBLANK(D49),VLOOKUP(AVERAGE(E49:G49),$A$41:$B$45,2,TRUE)+0.5%,VLOOKUP(AVERAGE(E49:G49),$A$41:$B$45,2,TRUE))</f>
        <v>0</v>
      </c>
    </row>
    <row r="50" spans="1:9" x14ac:dyDescent="0.45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>
        <f>_xlfn.XLOOKUP(D50,$E$41:$E$44,$F$41:$F$44,,-1,1)+IF(SUMPRODUCT(E50:G50,{0.3,0.3,0.4})&gt;=70,5,0)</f>
        <v>8</v>
      </c>
      <c r="I50" s="11">
        <f t="shared" ref="I50:I61" si="3">IF(ISBLANK(D50),VLOOKUP(AVERAGE(E50:G50),$A$41:$B$45,2,TRUE)+0.5%,VLOOKUP(AVERAGE(E50:G50),$A$41:$B$45,2,TRUE))</f>
        <v>0.03</v>
      </c>
    </row>
    <row r="51" spans="1:9" x14ac:dyDescent="0.45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>
        <f>_xlfn.XLOOKUP(D51,$E$41:$E$44,$F$41:$F$44,,-1,1)+IF(SUMPRODUCT(E51:G51,{0.3,0.3,0.4})&gt;=70,5,0)</f>
        <v>15</v>
      </c>
      <c r="I51" s="11">
        <f t="shared" si="3"/>
        <v>3.5000000000000003E-2</v>
      </c>
    </row>
    <row r="52" spans="1:9" x14ac:dyDescent="0.45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>
        <f>_xlfn.XLOOKUP(D52,$E$41:$E$44,$F$41:$F$44,,-1,1)+IF(SUMPRODUCT(E52:G52,{0.3,0.3,0.4})&gt;=70,5,0)</f>
        <v>10</v>
      </c>
      <c r="I52" s="11">
        <f t="shared" si="3"/>
        <v>0.03</v>
      </c>
    </row>
    <row r="53" spans="1:9" x14ac:dyDescent="0.45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>
        <f>_xlfn.XLOOKUP(D53,$E$41:$E$44,$F$41:$F$44,,-1,1)+IF(SUMPRODUCT(E53:G53,{0.3,0.3,0.4})&gt;=70,5,0)</f>
        <v>10</v>
      </c>
      <c r="I53" s="11">
        <f t="shared" si="3"/>
        <v>3.5000000000000003E-2</v>
      </c>
    </row>
    <row r="54" spans="1:9" x14ac:dyDescent="0.45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>
        <f>_xlfn.XLOOKUP(D54,$E$41:$E$44,$F$41:$F$44,,-1,1)+IF(SUMPRODUCT(E54:G54,{0.3,0.3,0.4})&gt;=70,5,0)</f>
        <v>8</v>
      </c>
      <c r="I54" s="11">
        <f t="shared" si="3"/>
        <v>0.03</v>
      </c>
    </row>
    <row r="55" spans="1:9" x14ac:dyDescent="0.45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>
        <f>_xlfn.XLOOKUP(D55,$E$41:$E$44,$F$41:$F$44,,-1,1)+IF(SUMPRODUCT(E55:G55,{0.3,0.3,0.4})&gt;=70,5,0)</f>
        <v>3</v>
      </c>
      <c r="I55" s="11">
        <f t="shared" si="3"/>
        <v>2.5000000000000001E-2</v>
      </c>
    </row>
    <row r="56" spans="1:9" x14ac:dyDescent="0.45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>
        <f>_xlfn.XLOOKUP(D56,$E$41:$E$44,$F$41:$F$44,,-1,1)+IF(SUMPRODUCT(E56:G56,{0.3,0.3,0.4})&gt;=70,5,0)</f>
        <v>15</v>
      </c>
      <c r="I56" s="11">
        <f t="shared" si="3"/>
        <v>3.5000000000000003E-2</v>
      </c>
    </row>
    <row r="57" spans="1:9" x14ac:dyDescent="0.45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>
        <f>_xlfn.XLOOKUP(D57,$E$41:$E$44,$F$41:$F$44,,-1,1)+IF(SUMPRODUCT(E57:G57,{0.3,0.3,0.4})&gt;=70,5,0)</f>
        <v>3</v>
      </c>
      <c r="I57" s="11">
        <f t="shared" si="3"/>
        <v>2.5000000000000001E-2</v>
      </c>
    </row>
    <row r="58" spans="1:9" x14ac:dyDescent="0.45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>
        <f>_xlfn.XLOOKUP(D58,$E$41:$E$44,$F$41:$F$44,,-1,1)+IF(SUMPRODUCT(E58:G58,{0.3,0.3,0.4})&gt;=70,5,0)</f>
        <v>10</v>
      </c>
      <c r="I58" s="11">
        <f t="shared" si="3"/>
        <v>0.03</v>
      </c>
    </row>
    <row r="59" spans="1:9" x14ac:dyDescent="0.45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>
        <f>_xlfn.XLOOKUP(D59,$E$41:$E$44,$F$41:$F$44,,-1,1)+IF(SUMPRODUCT(E59:G59,{0.3,0.3,0.4})&gt;=70,5,0)</f>
        <v>5</v>
      </c>
      <c r="I59" s="11">
        <f t="shared" si="3"/>
        <v>0.03</v>
      </c>
    </row>
    <row r="60" spans="1:9" x14ac:dyDescent="0.45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>
        <f>_xlfn.XLOOKUP(D60,$E$41:$E$44,$F$41:$F$44,,-1,1)+IF(SUMPRODUCT(E60:G60,{0.3,0.3,0.4})&gt;=70,5,0)</f>
        <v>3</v>
      </c>
      <c r="I60" s="11">
        <f t="shared" si="3"/>
        <v>2.5000000000000001E-2</v>
      </c>
    </row>
    <row r="61" spans="1:9" x14ac:dyDescent="0.45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>
        <f>_xlfn.XLOOKUP(D61,$E$41:$E$44,$F$41:$F$44,,-1,1)+IF(SUMPRODUCT(E61:G61,{0.3,0.3,0.4})&gt;=70,5,0)</f>
        <v>5</v>
      </c>
      <c r="I61" s="11">
        <f t="shared" si="3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zoomScale="85" zoomScaleNormal="85" workbookViewId="0">
      <selection activeCell="H9" sqref="H9"/>
    </sheetView>
  </sheetViews>
  <sheetFormatPr defaultRowHeight="17" x14ac:dyDescent="0.45"/>
  <cols>
    <col min="1" max="1" width="13.4140625" customWidth="1"/>
    <col min="2" max="2" width="15.33203125" bestFit="1" customWidth="1"/>
    <col min="3" max="3" width="15.75" bestFit="1" customWidth="1"/>
    <col min="4" max="6" width="8.9140625" bestFit="1" customWidth="1"/>
    <col min="7" max="8" width="21.1640625" bestFit="1" customWidth="1"/>
  </cols>
  <sheetData>
    <row r="1" spans="1:6" x14ac:dyDescent="0.45">
      <c r="A1" s="35" t="s">
        <v>18</v>
      </c>
      <c r="B1" t="s">
        <v>231</v>
      </c>
    </row>
    <row r="3" spans="1:6" x14ac:dyDescent="0.45">
      <c r="D3" s="35" t="s">
        <v>128</v>
      </c>
    </row>
    <row r="4" spans="1:6" x14ac:dyDescent="0.45">
      <c r="A4" s="35" t="s">
        <v>238</v>
      </c>
      <c r="B4" s="35" t="s">
        <v>127</v>
      </c>
      <c r="C4" s="35" t="s">
        <v>237</v>
      </c>
      <c r="D4" t="s">
        <v>136</v>
      </c>
      <c r="E4" t="s">
        <v>139</v>
      </c>
      <c r="F4" t="s">
        <v>232</v>
      </c>
    </row>
    <row r="5" spans="1:6" x14ac:dyDescent="0.45">
      <c r="A5" t="s">
        <v>239</v>
      </c>
      <c r="D5" s="36"/>
      <c r="E5" s="36"/>
      <c r="F5" s="36"/>
    </row>
    <row r="6" spans="1:6" x14ac:dyDescent="0.45">
      <c r="C6" t="s">
        <v>233</v>
      </c>
      <c r="D6" s="36">
        <v>0.44947735191637633</v>
      </c>
      <c r="E6" s="36">
        <v>0.22978723404255319</v>
      </c>
      <c r="F6" s="36">
        <v>0.35057471264367818</v>
      </c>
    </row>
    <row r="7" spans="1:6" x14ac:dyDescent="0.45">
      <c r="C7" t="s">
        <v>236</v>
      </c>
      <c r="D7" s="36">
        <v>0.45623342175066312</v>
      </c>
      <c r="E7" s="36">
        <v>0.23287671232876711</v>
      </c>
      <c r="F7" s="36">
        <v>0.35874439461883406</v>
      </c>
    </row>
    <row r="8" spans="1:6" x14ac:dyDescent="0.45">
      <c r="A8" t="s">
        <v>240</v>
      </c>
      <c r="D8" s="36"/>
      <c r="E8" s="36"/>
      <c r="F8" s="36"/>
    </row>
    <row r="9" spans="1:6" x14ac:dyDescent="0.45">
      <c r="C9" t="s">
        <v>233</v>
      </c>
      <c r="D9" s="36">
        <v>0.55052264808362372</v>
      </c>
      <c r="E9" s="36">
        <v>0.65106382978723409</v>
      </c>
      <c r="F9" s="36">
        <v>0.59578544061302685</v>
      </c>
    </row>
    <row r="10" spans="1:6" x14ac:dyDescent="0.45">
      <c r="C10" t="s">
        <v>236</v>
      </c>
      <c r="D10" s="36">
        <v>0.54376657824933683</v>
      </c>
      <c r="E10" s="36">
        <v>0.6678082191780822</v>
      </c>
      <c r="F10" s="36">
        <v>0.59790732436472349</v>
      </c>
    </row>
    <row r="11" spans="1:6" x14ac:dyDescent="0.45">
      <c r="A11" t="s">
        <v>241</v>
      </c>
      <c r="D11" s="36"/>
      <c r="E11" s="36"/>
      <c r="F11" s="36"/>
    </row>
    <row r="12" spans="1:6" x14ac:dyDescent="0.45">
      <c r="C12" t="s">
        <v>233</v>
      </c>
      <c r="D12" s="36">
        <v>0</v>
      </c>
      <c r="E12" s="36">
        <v>0.11914893617021277</v>
      </c>
      <c r="F12" s="36">
        <v>5.3639846743295021E-2</v>
      </c>
    </row>
    <row r="13" spans="1:6" x14ac:dyDescent="0.45">
      <c r="C13" t="s">
        <v>236</v>
      </c>
      <c r="D13" s="36">
        <v>0</v>
      </c>
      <c r="E13" s="36">
        <v>9.9315068493150679E-2</v>
      </c>
      <c r="F13" s="36">
        <v>4.3348281016442454E-2</v>
      </c>
    </row>
    <row r="14" spans="1:6" x14ac:dyDescent="0.45">
      <c r="A14" t="s">
        <v>234</v>
      </c>
      <c r="D14" s="36">
        <v>1</v>
      </c>
      <c r="E14" s="36">
        <v>1</v>
      </c>
      <c r="F14" s="36">
        <v>1</v>
      </c>
    </row>
    <row r="15" spans="1:6" x14ac:dyDescent="0.45">
      <c r="A15" t="s">
        <v>235</v>
      </c>
      <c r="D15" s="36">
        <v>1</v>
      </c>
      <c r="E15" s="36">
        <v>1</v>
      </c>
      <c r="F15" s="3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zoomScale="70" zoomScaleNormal="70" workbookViewId="0">
      <selection activeCell="M7" sqref="M7"/>
    </sheetView>
  </sheetViews>
  <sheetFormatPr defaultRowHeight="17" x14ac:dyDescent="0.45"/>
  <cols>
    <col min="4" max="7" width="10.58203125" bestFit="1" customWidth="1"/>
    <col min="8" max="8" width="11.83203125" bestFit="1" customWidth="1"/>
  </cols>
  <sheetData>
    <row r="1" spans="1:8" x14ac:dyDescent="0.45">
      <c r="A1" t="s">
        <v>126</v>
      </c>
    </row>
    <row r="2" spans="1:8" x14ac:dyDescent="0.45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x14ac:dyDescent="0.45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5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:H24" si="0">SUM(D4:G4)</f>
        <v>95</v>
      </c>
    </row>
    <row r="5" spans="1:8" x14ac:dyDescent="0.45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>SUM(D5:G5)</f>
        <v>90</v>
      </c>
    </row>
    <row r="6" spans="1:8" x14ac:dyDescent="0.45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>SUM(D6:G6)</f>
        <v>87</v>
      </c>
    </row>
    <row r="7" spans="1:8" x14ac:dyDescent="0.45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>SUM(D7:G7)</f>
        <v>85</v>
      </c>
    </row>
    <row r="8" spans="1:8" hidden="1" x14ac:dyDescent="0.45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>SUM(D8:G8)</f>
        <v>69</v>
      </c>
    </row>
    <row r="9" spans="1:8" hidden="1" x14ac:dyDescent="0.45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>SUM(D9:G9)</f>
        <v>74</v>
      </c>
    </row>
    <row r="10" spans="1:8" hidden="1" x14ac:dyDescent="0.45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>SUM(D10:G10)</f>
        <v>69</v>
      </c>
    </row>
    <row r="11" spans="1:8" hidden="1" x14ac:dyDescent="0.45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>SUM(D11:G11)</f>
        <v>77</v>
      </c>
    </row>
    <row r="12" spans="1:8" x14ac:dyDescent="0.45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>SUM(D12:G12)</f>
        <v>83</v>
      </c>
    </row>
    <row r="13" spans="1:8" hidden="1" x14ac:dyDescent="0.45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>SUM(D13:G13)</f>
        <v>97</v>
      </c>
    </row>
    <row r="14" spans="1:8" hidden="1" x14ac:dyDescent="0.45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>SUM(D14:G14)</f>
        <v>77</v>
      </c>
    </row>
    <row r="15" spans="1:8" x14ac:dyDescent="0.45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>SUM(D15:G15)</f>
        <v>83</v>
      </c>
    </row>
    <row r="16" spans="1:8" hidden="1" x14ac:dyDescent="0.45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>SUM(D16:G16)</f>
        <v>94</v>
      </c>
    </row>
    <row r="17" spans="1:8" hidden="1" x14ac:dyDescent="0.45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>SUM(D17:G17)</f>
        <v>77</v>
      </c>
    </row>
    <row r="18" spans="1:8" x14ac:dyDescent="0.45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>SUM(D18:G18)</f>
        <v>83</v>
      </c>
    </row>
    <row r="19" spans="1:8" hidden="1" x14ac:dyDescent="0.45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>SUM(D19:G19)</f>
        <v>77</v>
      </c>
    </row>
    <row r="20" spans="1:8" x14ac:dyDescent="0.45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>SUM(D20:G20)</f>
        <v>82</v>
      </c>
    </row>
    <row r="21" spans="1:8" hidden="1" x14ac:dyDescent="0.45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>SUM(D21:G21)</f>
        <v>96</v>
      </c>
    </row>
    <row r="22" spans="1:8" hidden="1" x14ac:dyDescent="0.45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>SUM(D22:G22)</f>
        <v>91</v>
      </c>
    </row>
    <row r="23" spans="1:8" x14ac:dyDescent="0.45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>SUM(D23:G23)</f>
        <v>82</v>
      </c>
    </row>
    <row r="24" spans="1:8" x14ac:dyDescent="0.45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>SUM(D24:G24)</f>
        <v>80</v>
      </c>
    </row>
  </sheetData>
  <autoFilter ref="H3:H24" xr:uid="{DF116115-0121-471D-8F72-6B9E2FD83D8B}">
    <filterColumn colId="0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3:H24"/>
    </sortState>
  </autoFilter>
  <phoneticPr fontId="1" type="noConversion"/>
  <dataValidations count="1">
    <dataValidation type="custom" errorStyle="warning" allowBlank="1" showInputMessage="1" showErrorMessage="1" errorTitle="오류" error="입력 데이터가 잘못되었습니다._x000a_" promptTitle="점수입력" prompt="전체 합계가 100이하가 되도록 입력하세요." sqref="D3:G24" xr:uid="{4F289D5E-3148-4FF3-A7C2-B4715A69D0DF}">
      <formula1>SUM(D3:G24&lt;=100)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zoomScale="70" zoomScaleNormal="70" workbookViewId="0">
      <selection activeCell="O19" sqref="O19"/>
    </sheetView>
  </sheetViews>
  <sheetFormatPr defaultRowHeight="17" x14ac:dyDescent="0.45"/>
  <sheetData>
    <row r="1" spans="1:5" x14ac:dyDescent="0.45">
      <c r="B1" t="s">
        <v>180</v>
      </c>
    </row>
    <row r="2" spans="1:5" x14ac:dyDescent="0.45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5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5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5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5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5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5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5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5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K17"/>
  <sheetViews>
    <sheetView workbookViewId="0">
      <selection activeCell="K11" sqref="K11"/>
    </sheetView>
  </sheetViews>
  <sheetFormatPr defaultRowHeight="17" x14ac:dyDescent="0.45"/>
  <cols>
    <col min="1" max="1" width="7.08203125" bestFit="1" customWidth="1"/>
    <col min="2" max="2" width="5.83203125" bestFit="1" customWidth="1"/>
    <col min="3" max="3" width="13.83203125" bestFit="1" customWidth="1"/>
    <col min="4" max="8" width="7.58203125" customWidth="1"/>
  </cols>
  <sheetData>
    <row r="1" spans="1:11" ht="21" x14ac:dyDescent="0.45">
      <c r="A1" s="31" t="s">
        <v>193</v>
      </c>
      <c r="B1" s="31"/>
      <c r="C1" s="31"/>
      <c r="D1" s="31"/>
      <c r="E1" s="31"/>
      <c r="F1" s="31"/>
      <c r="G1" s="31"/>
      <c r="H1" s="31"/>
    </row>
    <row r="3" spans="1:11" x14ac:dyDescent="0.45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11" x14ac:dyDescent="0.45">
      <c r="A4" s="4" t="s">
        <v>199</v>
      </c>
      <c r="B4" s="4" t="s">
        <v>200</v>
      </c>
      <c r="C4" s="4" t="s">
        <v>201</v>
      </c>
      <c r="D4" s="37">
        <v>0</v>
      </c>
      <c r="E4" s="4">
        <v>75</v>
      </c>
      <c r="F4" s="4">
        <v>85</v>
      </c>
      <c r="G4" s="4">
        <v>88</v>
      </c>
      <c r="H4" s="4">
        <v>92</v>
      </c>
    </row>
    <row r="5" spans="1:11" x14ac:dyDescent="0.45">
      <c r="A5" s="4" t="s">
        <v>202</v>
      </c>
      <c r="B5" s="4" t="s">
        <v>203</v>
      </c>
      <c r="C5" s="4" t="s">
        <v>204</v>
      </c>
      <c r="D5" s="37">
        <v>0</v>
      </c>
      <c r="E5" s="4">
        <v>88</v>
      </c>
      <c r="F5" s="4">
        <v>92</v>
      </c>
      <c r="G5" s="4">
        <v>80</v>
      </c>
      <c r="H5" s="4">
        <v>90</v>
      </c>
    </row>
    <row r="6" spans="1:11" x14ac:dyDescent="0.45">
      <c r="A6" s="4" t="s">
        <v>205</v>
      </c>
      <c r="B6" s="4" t="s">
        <v>206</v>
      </c>
      <c r="C6" s="4" t="s">
        <v>207</v>
      </c>
      <c r="D6" s="37">
        <v>1</v>
      </c>
      <c r="E6" s="4">
        <v>64</v>
      </c>
      <c r="F6" s="4">
        <v>85</v>
      </c>
      <c r="G6" s="4">
        <v>50</v>
      </c>
      <c r="H6" s="4">
        <v>90</v>
      </c>
    </row>
    <row r="7" spans="1:11" x14ac:dyDescent="0.45">
      <c r="A7" s="4" t="s">
        <v>208</v>
      </c>
      <c r="B7" s="4" t="s">
        <v>209</v>
      </c>
      <c r="C7" s="4" t="s">
        <v>207</v>
      </c>
      <c r="D7" s="37">
        <v>1</v>
      </c>
      <c r="E7" s="4">
        <v>52</v>
      </c>
      <c r="F7" s="4">
        <v>23</v>
      </c>
      <c r="G7" s="4">
        <v>15</v>
      </c>
      <c r="H7" s="4">
        <v>95</v>
      </c>
    </row>
    <row r="8" spans="1:11" x14ac:dyDescent="0.45">
      <c r="A8" s="4" t="s">
        <v>210</v>
      </c>
      <c r="B8" s="4" t="s">
        <v>211</v>
      </c>
      <c r="C8" s="4" t="s">
        <v>212</v>
      </c>
      <c r="D8" s="37">
        <v>0</v>
      </c>
      <c r="E8" s="4">
        <v>75</v>
      </c>
      <c r="F8" s="4">
        <v>58</v>
      </c>
      <c r="G8" s="4">
        <v>95</v>
      </c>
      <c r="H8" s="4">
        <v>92</v>
      </c>
    </row>
    <row r="9" spans="1:11" x14ac:dyDescent="0.45">
      <c r="A9" s="4" t="s">
        <v>213</v>
      </c>
      <c r="B9" s="4" t="s">
        <v>214</v>
      </c>
      <c r="C9" s="4" t="s">
        <v>212</v>
      </c>
      <c r="D9" s="37">
        <v>0</v>
      </c>
      <c r="E9" s="4">
        <v>45</v>
      </c>
      <c r="F9" s="4">
        <v>76</v>
      </c>
      <c r="G9" s="4">
        <v>55</v>
      </c>
      <c r="H9" s="4">
        <v>96</v>
      </c>
    </row>
    <row r="10" spans="1:11" x14ac:dyDescent="0.45">
      <c r="A10" s="4" t="s">
        <v>215</v>
      </c>
      <c r="B10" s="4" t="s">
        <v>216</v>
      </c>
      <c r="C10" s="4" t="s">
        <v>204</v>
      </c>
      <c r="D10" s="37">
        <v>1</v>
      </c>
      <c r="E10" s="4">
        <v>99</v>
      </c>
      <c r="F10" s="4">
        <v>97</v>
      </c>
      <c r="G10" s="4">
        <v>90</v>
      </c>
      <c r="H10" s="4">
        <v>88</v>
      </c>
    </row>
    <row r="11" spans="1:11" x14ac:dyDescent="0.45">
      <c r="A11" s="4" t="s">
        <v>217</v>
      </c>
      <c r="B11" s="4" t="s">
        <v>218</v>
      </c>
      <c r="C11" s="4" t="s">
        <v>201</v>
      </c>
      <c r="D11" s="37">
        <v>1</v>
      </c>
      <c r="E11" s="4">
        <v>80</v>
      </c>
      <c r="F11" s="4">
        <v>75</v>
      </c>
      <c r="G11" s="4">
        <v>86</v>
      </c>
      <c r="H11" s="4">
        <v>85</v>
      </c>
    </row>
    <row r="12" spans="1:11" x14ac:dyDescent="0.45">
      <c r="A12" s="4" t="s">
        <v>219</v>
      </c>
      <c r="B12" s="4" t="s">
        <v>220</v>
      </c>
      <c r="C12" s="4" t="s">
        <v>212</v>
      </c>
      <c r="D12" s="37">
        <v>0</v>
      </c>
      <c r="E12" s="4">
        <v>80</v>
      </c>
      <c r="F12" s="4">
        <v>93</v>
      </c>
      <c r="G12" s="4">
        <v>86</v>
      </c>
      <c r="H12" s="4">
        <v>90</v>
      </c>
      <c r="K12" s="38"/>
    </row>
    <row r="13" spans="1:11" x14ac:dyDescent="0.45">
      <c r="A13" s="4" t="s">
        <v>221</v>
      </c>
      <c r="B13" s="4" t="s">
        <v>222</v>
      </c>
      <c r="C13" s="4" t="s">
        <v>207</v>
      </c>
      <c r="D13" s="37">
        <v>0</v>
      </c>
      <c r="E13" s="4">
        <v>95</v>
      </c>
      <c r="F13" s="4">
        <v>96</v>
      </c>
      <c r="G13" s="4">
        <v>97</v>
      </c>
      <c r="H13" s="4">
        <v>98</v>
      </c>
    </row>
    <row r="15" spans="1:11" x14ac:dyDescent="0.45">
      <c r="J15" s="38"/>
    </row>
    <row r="17" spans="4:4" x14ac:dyDescent="0.45">
      <c r="D17" s="38"/>
    </row>
  </sheetData>
  <mergeCells count="1">
    <mergeCell ref="A1:H1"/>
  </mergeCells>
  <phoneticPr fontId="1" type="noConversion"/>
  <conditionalFormatting sqref="E4:H13">
    <cfRule type="aboveAverage" dxfId="4" priority="5" aboveAverage="0"/>
  </conditionalFormatting>
  <conditionalFormatting sqref="K12">
    <cfRule type="aboveAverage" dxfId="3" priority="4" aboveAverage="0"/>
    <cfRule type="aboveAverage" dxfId="2" priority="3" aboveAverage="0"/>
  </conditionalFormatting>
  <conditionalFormatting sqref="D17">
    <cfRule type="aboveAverage" dxfId="1" priority="2" aboveAverage="0"/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>
      <selection activeCell="G2" sqref="G2"/>
    </sheetView>
  </sheetViews>
  <sheetFormatPr defaultRowHeight="17" x14ac:dyDescent="0.45"/>
  <cols>
    <col min="1" max="1" width="14.33203125" bestFit="1" customWidth="1"/>
  </cols>
  <sheetData>
    <row r="1" spans="1:4" x14ac:dyDescent="0.45">
      <c r="A1" t="s">
        <v>223</v>
      </c>
    </row>
    <row r="3" spans="1:4" x14ac:dyDescent="0.45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5">
      <c r="A4" s="21">
        <v>45301</v>
      </c>
      <c r="B4" t="s">
        <v>188</v>
      </c>
      <c r="C4">
        <v>3</v>
      </c>
      <c r="D4" s="22">
        <v>2850</v>
      </c>
    </row>
    <row r="5" spans="1:4" x14ac:dyDescent="0.45">
      <c r="A5" s="21">
        <v>45301</v>
      </c>
      <c r="B5" t="s">
        <v>190</v>
      </c>
      <c r="C5">
        <v>10</v>
      </c>
      <c r="D5" s="22">
        <v>3400</v>
      </c>
    </row>
    <row r="6" spans="1:4" x14ac:dyDescent="0.45">
      <c r="A6" s="21">
        <v>45301</v>
      </c>
      <c r="B6" t="s">
        <v>189</v>
      </c>
      <c r="C6">
        <v>6</v>
      </c>
      <c r="D6" s="22">
        <v>3360</v>
      </c>
    </row>
    <row r="7" spans="1:4" x14ac:dyDescent="0.45">
      <c r="A7" s="21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165100</xdr:colOff>
                <xdr:row>3</xdr:row>
                <xdr:rowOff>139700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C85D-0CFB-4380-9B17-7A44CF252BB5}">
  <dimension ref="A1"/>
  <sheetViews>
    <sheetView tabSelected="1"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Sheet1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최지혜</cp:lastModifiedBy>
  <dcterms:created xsi:type="dcterms:W3CDTF">2023-05-11T11:47:16Z</dcterms:created>
  <dcterms:modified xsi:type="dcterms:W3CDTF">2024-11-13T05:03:35Z</dcterms:modified>
</cp:coreProperties>
</file>