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박형욱\Desktop\아빠 컴활자료\2.20일\"/>
    </mc:Choice>
  </mc:AlternateContent>
  <xr:revisionPtr revIDLastSave="0" documentId="13_ncr:1_{CC6AD1D1-2B02-4862-BF37-28F87ACD300B}" xr6:coauthVersionLast="47" xr6:coauthVersionMax="47" xr10:uidLastSave="{00000000-0000-0000-0000-000000000000}"/>
  <bookViews>
    <workbookView xWindow="-108" yWindow="-108" windowWidth="23256" windowHeight="12456" tabRatio="816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11" r:id="rId4"/>
    <sheet name="분석작업-1" sheetId="5" r:id="rId5"/>
    <sheet name="시나리오 요약" sheetId="12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'기본작업-3'!$A$3:$F$15</definedName>
    <definedName name="망고단가">'분석작업-1'!$I$6</definedName>
    <definedName name="사과단가">'분석작업-1'!$I$5</definedName>
    <definedName name="서울시">'기본작업-2'!$E$9:$E$14</definedName>
    <definedName name="오렌지단가">'분석작업-1'!$I$7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11" l="1"/>
  <c r="N17" i="11"/>
  <c r="N18" i="11"/>
  <c r="N19" i="11"/>
  <c r="N20" i="11"/>
  <c r="N21" i="11"/>
  <c r="N22" i="11"/>
  <c r="N23" i="11"/>
  <c r="N16" i="11"/>
  <c r="E23" i="11"/>
  <c r="E4" i="11"/>
  <c r="E5" i="11"/>
  <c r="E6" i="11"/>
  <c r="E7" i="11"/>
  <c r="E8" i="11"/>
  <c r="E9" i="11"/>
  <c r="E10" i="11"/>
  <c r="E11" i="11"/>
  <c r="E12" i="11"/>
  <c r="E3" i="11"/>
  <c r="J3" i="11"/>
  <c r="C11" i="7"/>
  <c r="D11" i="7"/>
  <c r="B11" i="7"/>
  <c r="E22" i="11"/>
  <c r="E21" i="11"/>
  <c r="E20" i="11"/>
  <c r="E19" i="11"/>
  <c r="E18" i="11"/>
  <c r="E17" i="11"/>
  <c r="E16" i="11"/>
  <c r="D4" i="8" l="1"/>
  <c r="E4" i="8"/>
  <c r="D5" i="8"/>
  <c r="E5" i="8"/>
  <c r="D6" i="8"/>
  <c r="E6" i="8"/>
  <c r="D7" i="8"/>
  <c r="E7" i="8"/>
  <c r="D8" i="8"/>
  <c r="E8" i="8"/>
  <c r="E3" i="6" l="1"/>
  <c r="E4" i="6"/>
  <c r="E5" i="6"/>
  <c r="E6" i="6"/>
  <c r="E7" i="6"/>
  <c r="E11" i="6"/>
  <c r="E12" i="6"/>
  <c r="E13" i="6"/>
  <c r="E14" i="6"/>
  <c r="E15" i="6"/>
  <c r="E19" i="6"/>
  <c r="E20" i="6"/>
  <c r="E21" i="6"/>
  <c r="E22" i="6"/>
  <c r="E23" i="6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D19" i="5"/>
  <c r="E19" i="5"/>
  <c r="F19" i="5" l="1"/>
</calcChain>
</file>

<file path=xl/sharedStrings.xml><?xml version="1.0" encoding="utf-8"?>
<sst xmlns="http://schemas.openxmlformats.org/spreadsheetml/2006/main" count="396" uniqueCount="264">
  <si>
    <t>가전제품 재고관리현황</t>
  </si>
  <si>
    <t>판매량</t>
  </si>
  <si>
    <t>[표1]</t>
  </si>
  <si>
    <t>미술경시대회 결과</t>
  </si>
  <si>
    <t>응시번호</t>
  </si>
  <si>
    <t>창작</t>
  </si>
  <si>
    <t>기술</t>
  </si>
  <si>
    <t>총점</t>
  </si>
  <si>
    <t>수상여부</t>
  </si>
  <si>
    <t>성명</t>
  </si>
  <si>
    <t>성별</t>
  </si>
  <si>
    <t>생년월일</t>
  </si>
  <si>
    <t>Art-1001</t>
  </si>
  <si>
    <t>남</t>
  </si>
  <si>
    <t>Art-1002</t>
  </si>
  <si>
    <t>여</t>
  </si>
  <si>
    <t>Art-1003</t>
  </si>
  <si>
    <t>Art-1004</t>
  </si>
  <si>
    <t>Art-1005</t>
  </si>
  <si>
    <t>Art-1006</t>
  </si>
  <si>
    <t>Art-1007</t>
  </si>
  <si>
    <t>Art-1008</t>
  </si>
  <si>
    <t>Art-1009</t>
  </si>
  <si>
    <t>Art-1010</t>
  </si>
  <si>
    <t>[표3]</t>
  </si>
  <si>
    <t>게임기록</t>
  </si>
  <si>
    <t>[표4]</t>
  </si>
  <si>
    <t>승리</t>
  </si>
  <si>
    <t>패</t>
  </si>
  <si>
    <t>척척박사</t>
  </si>
  <si>
    <t>레이나</t>
  </si>
  <si>
    <t>금토끼</t>
  </si>
  <si>
    <t>제우스</t>
  </si>
  <si>
    <t>이카루스</t>
  </si>
  <si>
    <t>정복자</t>
  </si>
  <si>
    <t>검은망토</t>
  </si>
  <si>
    <t>[표5]</t>
  </si>
  <si>
    <t>과일 납품 현황</t>
    <phoneticPr fontId="1" type="noConversion"/>
  </si>
  <si>
    <t>과일명</t>
  </si>
  <si>
    <t>원산지</t>
  </si>
  <si>
    <t>납품처</t>
  </si>
  <si>
    <t>납품량</t>
  </si>
  <si>
    <t>반품량</t>
  </si>
  <si>
    <t>매출액</t>
  </si>
  <si>
    <t>사과</t>
  </si>
  <si>
    <t>국산</t>
  </si>
  <si>
    <t>원더마트</t>
  </si>
  <si>
    <t>푸르츠마트</t>
  </si>
  <si>
    <t>과일할인점</t>
  </si>
  <si>
    <t>과일천국</t>
  </si>
  <si>
    <t>행복백화점</t>
  </si>
  <si>
    <t>망고</t>
  </si>
  <si>
    <t>필리핀</t>
  </si>
  <si>
    <t>오렌지</t>
  </si>
  <si>
    <t>미국</t>
  </si>
  <si>
    <t>합계</t>
  </si>
  <si>
    <t>&lt;납품단가표&gt;</t>
  </si>
  <si>
    <t>납품단가</t>
  </si>
  <si>
    <t>[표1] 1월 원자재 수입 현황</t>
  </si>
  <si>
    <t>원자재명</t>
  </si>
  <si>
    <t>수입날짜</t>
  </si>
  <si>
    <t>수입량</t>
  </si>
  <si>
    <t>수입가</t>
  </si>
  <si>
    <t>수입총액</t>
  </si>
  <si>
    <t>원유</t>
  </si>
  <si>
    <t>석탄</t>
  </si>
  <si>
    <t>철광석</t>
  </si>
  <si>
    <t>고무</t>
  </si>
  <si>
    <t>원목</t>
  </si>
  <si>
    <t>[표2] 2월 원자재 수입 현황</t>
  </si>
  <si>
    <t>[표3] 3월 원자재 수입 현황</t>
  </si>
  <si>
    <t>01월 05일</t>
  </si>
  <si>
    <t>02월 10일</t>
  </si>
  <si>
    <t>03월 15일</t>
  </si>
  <si>
    <t>[표4] 1/4분기 원자재 수입 현황</t>
    <phoneticPr fontId="1" type="noConversion"/>
  </si>
  <si>
    <t>가입년도</t>
  </si>
  <si>
    <t>거주지역</t>
  </si>
  <si>
    <t>연락처</t>
  </si>
  <si>
    <t>유지수</t>
  </si>
  <si>
    <t>2018년</t>
  </si>
  <si>
    <t>경기 수원시</t>
  </si>
  <si>
    <t>010-4004-1973</t>
  </si>
  <si>
    <t>이승우</t>
  </si>
  <si>
    <t>2015년</t>
  </si>
  <si>
    <t>경기 시흥시</t>
  </si>
  <si>
    <t>010-2990-8965</t>
  </si>
  <si>
    <t>배정승</t>
  </si>
  <si>
    <t>경기 안산시</t>
  </si>
  <si>
    <t>010-6578-5178</t>
  </si>
  <si>
    <t>홍명성</t>
  </si>
  <si>
    <t>2016년</t>
  </si>
  <si>
    <t>경기 용인시</t>
  </si>
  <si>
    <t>010-9182-6378</t>
  </si>
  <si>
    <t>강유리</t>
  </si>
  <si>
    <t>서울 강남구</t>
  </si>
  <si>
    <t>010-7212-4558</t>
  </si>
  <si>
    <t>정겨운</t>
  </si>
  <si>
    <t>2014년</t>
  </si>
  <si>
    <t>서울 노원구</t>
  </si>
  <si>
    <t>010-5748-9932</t>
  </si>
  <si>
    <t>안승서</t>
  </si>
  <si>
    <t>서울 마포구</t>
  </si>
  <si>
    <t>010-9965-6998</t>
  </si>
  <si>
    <t>원태성</t>
  </si>
  <si>
    <t>서울 서초구</t>
  </si>
  <si>
    <t>010-6314-6421</t>
  </si>
  <si>
    <t>김수정</t>
  </si>
  <si>
    <t>서울 용산구</t>
  </si>
  <si>
    <t>010-3399-8800</t>
  </si>
  <si>
    <t>김현수</t>
  </si>
  <si>
    <t>2017년</t>
  </si>
  <si>
    <t>서울 은평구</t>
  </si>
  <si>
    <t>010-9004-6854</t>
  </si>
  <si>
    <t>무인기</t>
  </si>
  <si>
    <t>인천 부평구</t>
  </si>
  <si>
    <t>010-7586-1865</t>
  </si>
  <si>
    <t>김성희</t>
  </si>
  <si>
    <t>인천 연수구</t>
  </si>
  <si>
    <t>010-9685-5577</t>
  </si>
  <si>
    <t>문화센터 강좌 현황</t>
    <phoneticPr fontId="1" type="noConversion"/>
  </si>
  <si>
    <t>강좌명</t>
  </si>
  <si>
    <t>강사명</t>
  </si>
  <si>
    <t>수강인원</t>
  </si>
  <si>
    <t>수강료</t>
  </si>
  <si>
    <t>수강요일</t>
  </si>
  <si>
    <t>교육시간</t>
  </si>
  <si>
    <t>재즈댄스</t>
  </si>
  <si>
    <t>김재승</t>
  </si>
  <si>
    <t>화, 목</t>
  </si>
  <si>
    <t>18:00 ~ 19:00</t>
  </si>
  <si>
    <t>주부노래교실</t>
  </si>
  <si>
    <t>도래미</t>
  </si>
  <si>
    <t>월, 수, 금</t>
  </si>
  <si>
    <t>13:00 ~ 14:00</t>
  </si>
  <si>
    <t>인터넷교실</t>
  </si>
  <si>
    <t>강신일</t>
  </si>
  <si>
    <t>월, 금</t>
  </si>
  <si>
    <t>오감발달놀이</t>
  </si>
  <si>
    <t>신나라</t>
  </si>
  <si>
    <t>10:00 ~ 11:00</t>
  </si>
  <si>
    <t>임신요가</t>
  </si>
  <si>
    <t>유연해</t>
  </si>
  <si>
    <t>목</t>
  </si>
  <si>
    <t>건강요리</t>
  </si>
  <si>
    <t>나튼튼</t>
  </si>
  <si>
    <t>수</t>
  </si>
  <si>
    <t>14:00 ~ 15:00</t>
  </si>
  <si>
    <t>엔조이퀼트</t>
  </si>
  <si>
    <t>황진주</t>
  </si>
  <si>
    <t>월</t>
  </si>
  <si>
    <t>즐거운미술</t>
  </si>
  <si>
    <t>김수지</t>
  </si>
  <si>
    <t>유아발레</t>
  </si>
  <si>
    <t>유아연</t>
  </si>
  <si>
    <t>캘리그라피</t>
  </si>
  <si>
    <t>지진희</t>
  </si>
  <si>
    <t>냅킨아트</t>
  </si>
  <si>
    <t>현진수</t>
  </si>
  <si>
    <t>조화공예</t>
  </si>
  <si>
    <t>박영미</t>
  </si>
  <si>
    <t>교육기관별 평균 에너지 소비량</t>
    <phoneticPr fontId="1" type="noConversion"/>
  </si>
  <si>
    <t>(단위: TOE/년)</t>
    <phoneticPr fontId="1" type="noConversion"/>
  </si>
  <si>
    <t>지역</t>
  </si>
  <si>
    <t>초등학교</t>
  </si>
  <si>
    <t>중학교</t>
  </si>
  <si>
    <t>고등학교</t>
  </si>
  <si>
    <t>서울</t>
  </si>
  <si>
    <t>경기</t>
  </si>
  <si>
    <t>부산</t>
  </si>
  <si>
    <t>대전</t>
  </si>
  <si>
    <t>광주</t>
  </si>
  <si>
    <t>제주</t>
  </si>
  <si>
    <t>대구</t>
  </si>
  <si>
    <t>평균</t>
  </si>
  <si>
    <t>렌터카 대여 현황</t>
    <phoneticPr fontId="1" type="noConversion"/>
  </si>
  <si>
    <t>차종</t>
  </si>
  <si>
    <t>1일대여료</t>
  </si>
  <si>
    <t>대여기간</t>
  </si>
  <si>
    <t>할인액</t>
  </si>
  <si>
    <t>대여금액</t>
  </si>
  <si>
    <t>세단</t>
  </si>
  <si>
    <t>미니밴</t>
  </si>
  <si>
    <t>해치백</t>
  </si>
  <si>
    <t>리무진</t>
  </si>
  <si>
    <t>쿠페</t>
  </si>
  <si>
    <t>튼튼마라톤 대회결과</t>
    <phoneticPr fontId="1" type="noConversion"/>
  </si>
  <si>
    <t>참가번호</t>
    <phoneticPr fontId="1" type="noConversion"/>
  </si>
  <si>
    <t>시간</t>
    <phoneticPr fontId="1" type="noConversion"/>
  </si>
  <si>
    <t>가장 빠른 시간</t>
    <phoneticPr fontId="1" type="noConversion"/>
  </si>
  <si>
    <t>여자</t>
  </si>
  <si>
    <t>남자</t>
  </si>
  <si>
    <t>[표2]</t>
    <phoneticPr fontId="1" type="noConversion"/>
  </si>
  <si>
    <t>닉네임</t>
    <phoneticPr fontId="1" type="noConversion"/>
  </si>
  <si>
    <t>서버</t>
    <phoneticPr fontId="1" type="noConversion"/>
  </si>
  <si>
    <t>승률</t>
    <phoneticPr fontId="1" type="noConversion"/>
  </si>
  <si>
    <t>마야</t>
    <phoneticPr fontId="1" type="noConversion"/>
  </si>
  <si>
    <t>레무</t>
    <phoneticPr fontId="1" type="noConversion"/>
  </si>
  <si>
    <t>상공마트 판매현황</t>
    <phoneticPr fontId="1" type="noConversion"/>
  </si>
  <si>
    <t>구분</t>
    <phoneticPr fontId="1" type="noConversion"/>
  </si>
  <si>
    <t>구분코드</t>
    <phoneticPr fontId="1" type="noConversion"/>
  </si>
  <si>
    <t>아삭한사과</t>
    <phoneticPr fontId="1" type="noConversion"/>
  </si>
  <si>
    <t>과일</t>
    <phoneticPr fontId="1" type="noConversion"/>
  </si>
  <si>
    <t>싱싱연어</t>
    <phoneticPr fontId="1" type="noConversion"/>
  </si>
  <si>
    <t>수산물</t>
    <phoneticPr fontId="1" type="noConversion"/>
  </si>
  <si>
    <t>일품등심</t>
    <phoneticPr fontId="1" type="noConversion"/>
  </si>
  <si>
    <t>정육</t>
    <phoneticPr fontId="1" type="noConversion"/>
  </si>
  <si>
    <t>포크갈비</t>
    <phoneticPr fontId="1" type="noConversion"/>
  </si>
  <si>
    <t>냉장닭안심</t>
    <phoneticPr fontId="1" type="noConversion"/>
  </si>
  <si>
    <t>맛난이배</t>
    <phoneticPr fontId="1" type="noConversion"/>
  </si>
  <si>
    <t>제주은갈치</t>
    <phoneticPr fontId="1" type="noConversion"/>
  </si>
  <si>
    <t>두툼삼겹살</t>
    <phoneticPr fontId="1" type="noConversion"/>
  </si>
  <si>
    <t>통통오징어</t>
    <phoneticPr fontId="1" type="noConversion"/>
  </si>
  <si>
    <t>상품명</t>
    <phoneticPr fontId="1" type="noConversion"/>
  </si>
  <si>
    <t>빈도가 가장 높은
상품 수</t>
    <phoneticPr fontId="1" type="noConversion"/>
  </si>
  <si>
    <t>마야에서 승률이 가장 높은 유저의 닉네임</t>
    <phoneticPr fontId="1" type="noConversion"/>
  </si>
  <si>
    <t>전반기 제품판매현황</t>
    <phoneticPr fontId="1" type="noConversion"/>
  </si>
  <si>
    <t>제품코드</t>
    <phoneticPr fontId="1" type="noConversion"/>
  </si>
  <si>
    <t>1월</t>
    <phoneticPr fontId="1" type="noConversion"/>
  </si>
  <si>
    <t>2월</t>
  </si>
  <si>
    <t>3월</t>
  </si>
  <si>
    <t>4월</t>
  </si>
  <si>
    <t>5월</t>
  </si>
  <si>
    <t>6월</t>
  </si>
  <si>
    <t>평균</t>
    <phoneticPr fontId="1" type="noConversion"/>
  </si>
  <si>
    <t>MR23L</t>
    <phoneticPr fontId="1" type="noConversion"/>
  </si>
  <si>
    <t>CT54S</t>
    <phoneticPr fontId="1" type="noConversion"/>
  </si>
  <si>
    <t>BP03T</t>
    <phoneticPr fontId="1" type="noConversion"/>
  </si>
  <si>
    <t>WX72N</t>
    <phoneticPr fontId="1" type="noConversion"/>
  </si>
  <si>
    <t>RE59P</t>
    <phoneticPr fontId="1" type="noConversion"/>
  </si>
  <si>
    <t>HN64F</t>
    <phoneticPr fontId="1" type="noConversion"/>
  </si>
  <si>
    <t>UI92W</t>
    <phoneticPr fontId="1" type="noConversion"/>
  </si>
  <si>
    <t>JH88D</t>
    <phoneticPr fontId="1" type="noConversion"/>
  </si>
  <si>
    <t>등산 同好會 회원 현황</t>
    <phoneticPr fontId="1" type="noConversion"/>
  </si>
  <si>
    <t>사과단가</t>
  </si>
  <si>
    <t>망고단가</t>
  </si>
  <si>
    <t>오렌지단가</t>
  </si>
  <si>
    <t>$F$19</t>
  </si>
  <si>
    <t>납품단가인상</t>
  </si>
  <si>
    <t>만든 사람 박형욱 날짜 2025-12-20</t>
  </si>
  <si>
    <t>납품단가인하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</si>
  <si>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</si>
  <si>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</si>
  <si>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</si>
  <si>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</si>
  <si>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</si>
  <si>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</si>
  <si>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</si>
  <si>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제품명</t>
    <phoneticPr fontId="1" type="noConversion"/>
  </si>
  <si>
    <t>청소기</t>
    <phoneticPr fontId="1" type="noConversion"/>
  </si>
  <si>
    <t>세탁기</t>
    <phoneticPr fontId="1" type="noConversion"/>
  </si>
  <si>
    <t>냉장고</t>
    <phoneticPr fontId="1" type="noConversion"/>
  </si>
  <si>
    <t>컴퓨터</t>
    <phoneticPr fontId="1" type="noConversion"/>
  </si>
  <si>
    <t>정수기</t>
    <phoneticPr fontId="1" type="noConversion"/>
  </si>
  <si>
    <t>에어컨</t>
    <phoneticPr fontId="1" type="noConversion"/>
  </si>
  <si>
    <t>vac-3912</t>
    <phoneticPr fontId="1" type="noConversion"/>
  </si>
  <si>
    <t>was-4538</t>
    <phoneticPr fontId="1" type="noConversion"/>
  </si>
  <si>
    <t>ref-6871</t>
    <phoneticPr fontId="1" type="noConversion"/>
  </si>
  <si>
    <t>com-5043</t>
    <phoneticPr fontId="1" type="noConversion"/>
  </si>
  <si>
    <t>wat-7490</t>
    <phoneticPr fontId="1" type="noConversion"/>
  </si>
  <si>
    <t>con-4398</t>
    <phoneticPr fontId="1" type="noConversion"/>
  </si>
  <si>
    <t>공장출고가</t>
    <phoneticPr fontId="1" type="noConversion"/>
  </si>
  <si>
    <t>주문량</t>
    <phoneticPr fontId="1" type="noConversion"/>
  </si>
  <si>
    <t>판매량</t>
    <phoneticPr fontId="1" type="noConversion"/>
  </si>
  <si>
    <t>주문예정량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</si>
</sst>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7" formatCode="#,##0_ "/>
    <numFmt numFmtId="179" formatCode="yy&quot;年&quot;\ mm&quot;月&quot;\ dd&quot;日&quot;"/>
    <numFmt numFmtId="180" formatCode="#,##0.0_ 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41" fontId="0" fillId="0" borderId="1" xfId="1" applyFont="1" applyBorder="1" applyAlignment="1">
      <alignment horizontal="center" vertical="center"/>
    </xf>
    <xf numFmtId="0" fontId="6" fillId="0" borderId="0" xfId="0" applyFont="1">
      <alignment vertical="center"/>
    </xf>
    <xf numFmtId="177" fontId="0" fillId="0" borderId="1" xfId="1" applyNumberFormat="1" applyFont="1" applyBorder="1" applyAlignment="1">
      <alignment horizontal="right" vertical="center"/>
    </xf>
    <xf numFmtId="21" fontId="0" fillId="0" borderId="1" xfId="0" applyNumberForma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41" fontId="0" fillId="0" borderId="1" xfId="1" applyFont="1" applyFill="1" applyBorder="1" applyAlignment="1">
      <alignment horizontal="center" vertical="center"/>
    </xf>
    <xf numFmtId="41" fontId="0" fillId="0" borderId="1" xfId="1" applyFont="1" applyFill="1" applyBorder="1">
      <alignment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6" xfId="0" applyNumberFormat="1" applyFill="1" applyBorder="1" applyAlignment="1">
      <alignment vertical="center"/>
    </xf>
    <xf numFmtId="0" fontId="8" fillId="3" borderId="7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0" fillId="0" borderId="4" xfId="0" applyFill="1" applyBorder="1" applyAlignment="1">
      <alignment vertical="center"/>
    </xf>
    <xf numFmtId="0" fontId="9" fillId="4" borderId="0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right" vertical="center"/>
    </xf>
    <xf numFmtId="41" fontId="0" fillId="5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41" fontId="0" fillId="0" borderId="1" xfId="1" applyNumberFormat="1" applyFont="1" applyBorder="1" applyAlignment="1">
      <alignment horizontal="center" vertical="center"/>
    </xf>
    <xf numFmtId="180" fontId="0" fillId="0" borderId="1" xfId="1" applyNumberFormat="1" applyFont="1" applyBorder="1" applyAlignment="1">
      <alignment vertical="center"/>
    </xf>
    <xf numFmtId="180" fontId="9" fillId="0" borderId="1" xfId="1" applyNumberFormat="1" applyFont="1" applyBorder="1" applyAlignment="1">
      <alignment vertical="center"/>
    </xf>
    <xf numFmtId="0" fontId="0" fillId="0" borderId="1" xfId="0" quotePrefix="1" applyBorder="1" applyAlignment="1">
      <alignment horizontal="center" vertical="center"/>
    </xf>
    <xf numFmtId="41" fontId="0" fillId="0" borderId="1" xfId="1" quotePrefix="1" applyFont="1" applyBorder="1">
      <alignment vertical="center"/>
    </xf>
    <xf numFmtId="0" fontId="0" fillId="0" borderId="1" xfId="1" quotePrefix="1" applyNumberFormat="1" applyFont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렌트카 대여금액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1일대여료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254-4D3E-9194-BF78F888DA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차트작업!$A$4:$A$8</c15:sqref>
                  </c15:fullRef>
                </c:ext>
              </c:extLst>
              <c:f>(차트작업!$A$4:$A$5,차트작업!$A$7:$A$8)</c:f>
              <c:strCache>
                <c:ptCount val="4"/>
                <c:pt idx="0">
                  <c:v>세단</c:v>
                </c:pt>
                <c:pt idx="1">
                  <c:v>미니밴</c:v>
                </c:pt>
                <c:pt idx="2">
                  <c:v>리무진</c:v>
                </c:pt>
                <c:pt idx="3">
                  <c:v>쿠페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차트작업!$B$4:$B$8</c15:sqref>
                  </c15:fullRef>
                </c:ext>
              </c:extLst>
              <c:f>(차트작업!$B$4:$B$5,차트작업!$B$7:$B$8)</c:f>
              <c:numCache>
                <c:formatCode>#,##0_ </c:formatCode>
                <c:ptCount val="4"/>
                <c:pt idx="0">
                  <c:v>50000</c:v>
                </c:pt>
                <c:pt idx="1">
                  <c:v>80000</c:v>
                </c:pt>
                <c:pt idx="2">
                  <c:v>100000</c:v>
                </c:pt>
                <c:pt idx="3">
                  <c:v>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C8-4788-AB66-9D6017CE2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502632432"/>
        <c:axId val="1502633392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대여금액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차트작업!$A$4:$A$8</c15:sqref>
                  </c15:fullRef>
                </c:ext>
              </c:extLst>
              <c:f>(차트작업!$A$4:$A$5,차트작업!$A$7:$A$8)</c:f>
              <c:strCache>
                <c:ptCount val="4"/>
                <c:pt idx="0">
                  <c:v>세단</c:v>
                </c:pt>
                <c:pt idx="1">
                  <c:v>미니밴</c:v>
                </c:pt>
                <c:pt idx="2">
                  <c:v>리무진</c:v>
                </c:pt>
                <c:pt idx="3">
                  <c:v>쿠페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차트작업!$E$4:$E$8</c15:sqref>
                  </c15:fullRef>
                </c:ext>
              </c:extLst>
              <c:f>(차트작업!$E$4:$E$5,차트작업!$E$7:$E$8)</c:f>
              <c:numCache>
                <c:formatCode>#,##0_ </c:formatCode>
                <c:ptCount val="4"/>
                <c:pt idx="0">
                  <c:v>1500000</c:v>
                </c:pt>
                <c:pt idx="1">
                  <c:v>4480000</c:v>
                </c:pt>
                <c:pt idx="2">
                  <c:v>2000000</c:v>
                </c:pt>
                <c:pt idx="3">
                  <c:v>1400000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13-4804-8C72-ADDC91C70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9226528"/>
        <c:axId val="809215968"/>
      </c:lineChart>
      <c:catAx>
        <c:axId val="150263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02633392"/>
        <c:crosses val="autoZero"/>
        <c:auto val="1"/>
        <c:lblAlgn val="ctr"/>
        <c:lblOffset val="100"/>
        <c:noMultiLvlLbl val="0"/>
      </c:catAx>
      <c:valAx>
        <c:axId val="1502633392"/>
        <c:scaling>
          <c:orientation val="minMax"/>
          <c:max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02632432"/>
        <c:crosses val="autoZero"/>
        <c:crossBetween val="between"/>
      </c:valAx>
      <c:valAx>
        <c:axId val="809215968"/>
        <c:scaling>
          <c:orientation val="minMax"/>
          <c:max val="5000"/>
          <c:min val="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09226528"/>
        <c:crosses val="max"/>
        <c:crossBetween val="between"/>
        <c:majorUnit val="500"/>
      </c:valAx>
      <c:catAx>
        <c:axId val="8092265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09215968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0</xdr:colOff>
      <xdr:row>5</xdr:row>
      <xdr:rowOff>30480</xdr:rowOff>
    </xdr:from>
    <xdr:to>
      <xdr:col>7</xdr:col>
      <xdr:colOff>0</xdr:colOff>
      <xdr:row>7</xdr:row>
      <xdr:rowOff>0</xdr:rowOff>
    </xdr:to>
    <xdr:sp macro="[0]!소수" textlink="">
      <xdr:nvSpPr>
        <xdr:cNvPr id="2" name="사각형: 빗면 1">
          <a:extLst>
            <a:ext uri="{FF2B5EF4-FFF2-40B4-BE49-F238E27FC236}">
              <a16:creationId xmlns:a16="http://schemas.microsoft.com/office/drawing/2014/main" id="{894A9C6C-2CCD-D438-C4EA-D4674EC2F787}"/>
            </a:ext>
          </a:extLst>
        </xdr:cNvPr>
        <xdr:cNvSpPr/>
      </xdr:nvSpPr>
      <xdr:spPr>
        <a:xfrm>
          <a:off x="3764280" y="1181100"/>
          <a:ext cx="1341120" cy="41148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소수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6</xdr:col>
      <xdr:colOff>685799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0DE7F15-54F0-7574-6EC3-6D43B5F418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sqref="A1:A1048576"/>
    </sheetView>
  </sheetViews>
  <sheetFormatPr defaultRowHeight="17.399999999999999" x14ac:dyDescent="0.4"/>
  <cols>
    <col min="2" max="2" width="9.3984375" bestFit="1" customWidth="1"/>
    <col min="3" max="3" width="10.59765625" bestFit="1" customWidth="1"/>
    <col min="6" max="6" width="10.3984375" bestFit="1" customWidth="1"/>
  </cols>
  <sheetData>
    <row r="1" spans="1:6" x14ac:dyDescent="0.4">
      <c r="A1" t="s">
        <v>0</v>
      </c>
    </row>
    <row r="3" spans="1:6" x14ac:dyDescent="0.4">
      <c r="A3" s="1" t="s">
        <v>247</v>
      </c>
      <c r="B3" s="1" t="s">
        <v>216</v>
      </c>
      <c r="C3" s="1" t="s">
        <v>260</v>
      </c>
      <c r="D3" s="1" t="s">
        <v>261</v>
      </c>
      <c r="E3" s="1" t="s">
        <v>262</v>
      </c>
      <c r="F3" s="1" t="s">
        <v>263</v>
      </c>
    </row>
    <row r="4" spans="1:6" x14ac:dyDescent="0.4">
      <c r="A4" s="1" t="s">
        <v>248</v>
      </c>
      <c r="B4" s="1" t="s">
        <v>254</v>
      </c>
      <c r="C4" s="2">
        <v>250000</v>
      </c>
      <c r="D4" s="1">
        <v>200</v>
      </c>
      <c r="E4" s="1">
        <v>199</v>
      </c>
      <c r="F4" s="1">
        <v>200</v>
      </c>
    </row>
    <row r="5" spans="1:6" x14ac:dyDescent="0.4">
      <c r="A5" s="1" t="s">
        <v>249</v>
      </c>
      <c r="B5" s="1" t="s">
        <v>255</v>
      </c>
      <c r="C5" s="2">
        <v>1200000</v>
      </c>
      <c r="D5" s="1">
        <v>100</v>
      </c>
      <c r="E5" s="1">
        <v>108</v>
      </c>
      <c r="F5" s="1">
        <v>100</v>
      </c>
    </row>
    <row r="6" spans="1:6" x14ac:dyDescent="0.4">
      <c r="A6" s="1" t="s">
        <v>250</v>
      </c>
      <c r="B6" s="1" t="s">
        <v>256</v>
      </c>
      <c r="C6" s="2">
        <v>1500000</v>
      </c>
      <c r="D6" s="1">
        <v>75</v>
      </c>
      <c r="E6" s="1">
        <v>70</v>
      </c>
      <c r="F6" s="1">
        <v>80</v>
      </c>
    </row>
    <row r="7" spans="1:6" x14ac:dyDescent="0.4">
      <c r="A7" s="1" t="s">
        <v>251</v>
      </c>
      <c r="B7" s="1" t="s">
        <v>257</v>
      </c>
      <c r="C7" s="2">
        <v>800000</v>
      </c>
      <c r="D7" s="1">
        <v>150</v>
      </c>
      <c r="E7" s="1">
        <v>148</v>
      </c>
      <c r="F7" s="1">
        <v>180</v>
      </c>
    </row>
    <row r="8" spans="1:6" x14ac:dyDescent="0.4">
      <c r="A8" s="1" t="s">
        <v>252</v>
      </c>
      <c r="B8" s="1" t="s">
        <v>258</v>
      </c>
      <c r="C8" s="2">
        <v>1200000</v>
      </c>
      <c r="D8" s="1">
        <v>100</v>
      </c>
      <c r="E8" s="1">
        <v>111</v>
      </c>
      <c r="F8" s="1">
        <v>150</v>
      </c>
    </row>
    <row r="9" spans="1:6" x14ac:dyDescent="0.4">
      <c r="A9" s="1" t="s">
        <v>253</v>
      </c>
      <c r="B9" s="1" t="s">
        <v>259</v>
      </c>
      <c r="C9" s="2">
        <v>2800000</v>
      </c>
      <c r="D9" s="1">
        <v>60</v>
      </c>
      <c r="E9" s="1">
        <v>64</v>
      </c>
      <c r="F9" s="1">
        <v>60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B2:G16"/>
  <sheetViews>
    <sheetView workbookViewId="0">
      <selection activeCell="J9" sqref="J9"/>
    </sheetView>
  </sheetViews>
  <sheetFormatPr defaultRowHeight="17.399999999999999" x14ac:dyDescent="0.4"/>
  <cols>
    <col min="1" max="1" width="2.69921875" customWidth="1"/>
    <col min="5" max="5" width="11.59765625" bestFit="1" customWidth="1"/>
    <col min="6" max="6" width="14.3984375" bestFit="1" customWidth="1"/>
    <col min="7" max="7" width="14.296875" bestFit="1" customWidth="1"/>
  </cols>
  <sheetData>
    <row r="2" spans="2:7" ht="25.95" customHeight="1" x14ac:dyDescent="0.4">
      <c r="D2" s="10" t="s">
        <v>232</v>
      </c>
    </row>
    <row r="4" spans="2:7" x14ac:dyDescent="0.4">
      <c r="B4" s="6" t="s">
        <v>9</v>
      </c>
      <c r="C4" s="6" t="s">
        <v>10</v>
      </c>
      <c r="D4" s="6" t="s">
        <v>75</v>
      </c>
      <c r="E4" s="6" t="s">
        <v>76</v>
      </c>
      <c r="F4" s="6" t="s">
        <v>11</v>
      </c>
      <c r="G4" s="6" t="s">
        <v>77</v>
      </c>
    </row>
    <row r="5" spans="2:7" x14ac:dyDescent="0.4">
      <c r="B5" s="6" t="s">
        <v>78</v>
      </c>
      <c r="C5" s="6" t="s">
        <v>15</v>
      </c>
      <c r="D5" s="6" t="s">
        <v>79</v>
      </c>
      <c r="E5" s="6" t="s">
        <v>80</v>
      </c>
      <c r="F5" s="26">
        <v>31028</v>
      </c>
      <c r="G5" s="6" t="s">
        <v>81</v>
      </c>
    </row>
    <row r="6" spans="2:7" x14ac:dyDescent="0.4">
      <c r="B6" s="6" t="s">
        <v>82</v>
      </c>
      <c r="C6" s="6" t="s">
        <v>13</v>
      </c>
      <c r="D6" s="6" t="s">
        <v>83</v>
      </c>
      <c r="E6" s="6" t="s">
        <v>84</v>
      </c>
      <c r="F6" s="26">
        <v>32755</v>
      </c>
      <c r="G6" s="6" t="s">
        <v>85</v>
      </c>
    </row>
    <row r="7" spans="2:7" x14ac:dyDescent="0.4">
      <c r="B7" s="6" t="s">
        <v>86</v>
      </c>
      <c r="C7" s="6" t="s">
        <v>13</v>
      </c>
      <c r="D7" s="6" t="s">
        <v>83</v>
      </c>
      <c r="E7" s="6" t="s">
        <v>87</v>
      </c>
      <c r="F7" s="26">
        <v>31747</v>
      </c>
      <c r="G7" s="6" t="s">
        <v>88</v>
      </c>
    </row>
    <row r="8" spans="2:7" x14ac:dyDescent="0.4">
      <c r="B8" s="6" t="s">
        <v>89</v>
      </c>
      <c r="C8" s="6" t="s">
        <v>13</v>
      </c>
      <c r="D8" s="6" t="s">
        <v>90</v>
      </c>
      <c r="E8" s="6" t="s">
        <v>91</v>
      </c>
      <c r="F8" s="26">
        <v>33256</v>
      </c>
      <c r="G8" s="6" t="s">
        <v>92</v>
      </c>
    </row>
    <row r="9" spans="2:7" x14ac:dyDescent="0.4">
      <c r="B9" s="6" t="s">
        <v>93</v>
      </c>
      <c r="C9" s="6" t="s">
        <v>15</v>
      </c>
      <c r="D9" s="6" t="s">
        <v>83</v>
      </c>
      <c r="E9" s="6" t="s">
        <v>94</v>
      </c>
      <c r="F9" s="26">
        <v>32739</v>
      </c>
      <c r="G9" s="6" t="s">
        <v>95</v>
      </c>
    </row>
    <row r="10" spans="2:7" x14ac:dyDescent="0.4">
      <c r="B10" s="6" t="s">
        <v>96</v>
      </c>
      <c r="C10" s="6" t="s">
        <v>15</v>
      </c>
      <c r="D10" s="6" t="s">
        <v>97</v>
      </c>
      <c r="E10" s="6" t="s">
        <v>98</v>
      </c>
      <c r="F10" s="26">
        <v>31544</v>
      </c>
      <c r="G10" s="6" t="s">
        <v>99</v>
      </c>
    </row>
    <row r="11" spans="2:7" x14ac:dyDescent="0.4">
      <c r="B11" s="6" t="s">
        <v>100</v>
      </c>
      <c r="C11" s="6" t="s">
        <v>13</v>
      </c>
      <c r="D11" s="6" t="s">
        <v>83</v>
      </c>
      <c r="E11" s="6" t="s">
        <v>101</v>
      </c>
      <c r="F11" s="26">
        <v>30497</v>
      </c>
      <c r="G11" s="6" t="s">
        <v>102</v>
      </c>
    </row>
    <row r="12" spans="2:7" x14ac:dyDescent="0.4">
      <c r="B12" s="6" t="s">
        <v>103</v>
      </c>
      <c r="C12" s="6" t="s">
        <v>13</v>
      </c>
      <c r="D12" s="6" t="s">
        <v>90</v>
      </c>
      <c r="E12" s="6" t="s">
        <v>104</v>
      </c>
      <c r="F12" s="26">
        <v>33322</v>
      </c>
      <c r="G12" s="6" t="s">
        <v>105</v>
      </c>
    </row>
    <row r="13" spans="2:7" x14ac:dyDescent="0.4">
      <c r="B13" s="6" t="s">
        <v>106</v>
      </c>
      <c r="C13" s="6" t="s">
        <v>15</v>
      </c>
      <c r="D13" s="6" t="s">
        <v>97</v>
      </c>
      <c r="E13" s="6" t="s">
        <v>107</v>
      </c>
      <c r="F13" s="26">
        <v>32371</v>
      </c>
      <c r="G13" s="6" t="s">
        <v>108</v>
      </c>
    </row>
    <row r="14" spans="2:7" x14ac:dyDescent="0.4">
      <c r="B14" s="6" t="s">
        <v>109</v>
      </c>
      <c r="C14" s="6" t="s">
        <v>13</v>
      </c>
      <c r="D14" s="6" t="s">
        <v>110</v>
      </c>
      <c r="E14" s="6" t="s">
        <v>111</v>
      </c>
      <c r="F14" s="26">
        <v>34257</v>
      </c>
      <c r="G14" s="6" t="s">
        <v>112</v>
      </c>
    </row>
    <row r="15" spans="2:7" x14ac:dyDescent="0.4">
      <c r="B15" s="6" t="s">
        <v>113</v>
      </c>
      <c r="C15" s="6" t="s">
        <v>13</v>
      </c>
      <c r="D15" s="6" t="s">
        <v>83</v>
      </c>
      <c r="E15" s="6" t="s">
        <v>114</v>
      </c>
      <c r="F15" s="26">
        <v>31232</v>
      </c>
      <c r="G15" s="6" t="s">
        <v>115</v>
      </c>
    </row>
    <row r="16" spans="2:7" x14ac:dyDescent="0.4">
      <c r="B16" s="6" t="s">
        <v>116</v>
      </c>
      <c r="C16" s="6" t="s">
        <v>15</v>
      </c>
      <c r="D16" s="6" t="s">
        <v>110</v>
      </c>
      <c r="E16" s="6" t="s">
        <v>117</v>
      </c>
      <c r="F16" s="26">
        <v>32930</v>
      </c>
      <c r="G16" s="6" t="s">
        <v>118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filterMode="1"/>
  <dimension ref="A1:F15"/>
  <sheetViews>
    <sheetView workbookViewId="0">
      <selection activeCell="G22" sqref="G22"/>
    </sheetView>
  </sheetViews>
  <sheetFormatPr defaultRowHeight="17.399999999999999" x14ac:dyDescent="0.4"/>
  <cols>
    <col min="1" max="1" width="12.296875" bestFit="1" customWidth="1"/>
    <col min="5" max="5" width="8.796875" bestFit="1" customWidth="1"/>
    <col min="6" max="6" width="12.69921875" bestFit="1" customWidth="1"/>
  </cols>
  <sheetData>
    <row r="1" spans="1:6" ht="21" x14ac:dyDescent="0.4">
      <c r="A1" s="16" t="s">
        <v>119</v>
      </c>
      <c r="B1" s="16"/>
      <c r="C1" s="16"/>
      <c r="D1" s="16"/>
      <c r="E1" s="16"/>
      <c r="F1" s="16"/>
    </row>
    <row r="3" spans="1:6" x14ac:dyDescent="0.4">
      <c r="A3" s="6" t="s">
        <v>120</v>
      </c>
      <c r="B3" s="6" t="s">
        <v>121</v>
      </c>
      <c r="C3" s="6" t="s">
        <v>122</v>
      </c>
      <c r="D3" s="6" t="s">
        <v>123</v>
      </c>
      <c r="E3" s="6" t="s">
        <v>124</v>
      </c>
      <c r="F3" s="6" t="s">
        <v>125</v>
      </c>
    </row>
    <row r="4" spans="1:6" hidden="1" x14ac:dyDescent="0.4">
      <c r="A4" s="6" t="s">
        <v>126</v>
      </c>
      <c r="B4" s="6" t="s">
        <v>127</v>
      </c>
      <c r="C4" s="6">
        <v>20</v>
      </c>
      <c r="D4" s="9">
        <v>60000</v>
      </c>
      <c r="E4" s="6" t="s">
        <v>128</v>
      </c>
      <c r="F4" s="6" t="s">
        <v>129</v>
      </c>
    </row>
    <row r="5" spans="1:6" hidden="1" x14ac:dyDescent="0.4">
      <c r="A5" s="6" t="s">
        <v>130</v>
      </c>
      <c r="B5" s="6" t="s">
        <v>131</v>
      </c>
      <c r="C5" s="6">
        <v>16</v>
      </c>
      <c r="D5" s="9">
        <v>50000</v>
      </c>
      <c r="E5" s="6" t="s">
        <v>132</v>
      </c>
      <c r="F5" s="6" t="s">
        <v>133</v>
      </c>
    </row>
    <row r="6" spans="1:6" x14ac:dyDescent="0.4">
      <c r="A6" s="6" t="s">
        <v>134</v>
      </c>
      <c r="B6" s="6" t="s">
        <v>135</v>
      </c>
      <c r="C6" s="6">
        <v>32</v>
      </c>
      <c r="D6" s="9">
        <v>45000</v>
      </c>
      <c r="E6" s="6" t="s">
        <v>136</v>
      </c>
      <c r="F6" s="6" t="s">
        <v>133</v>
      </c>
    </row>
    <row r="7" spans="1:6" hidden="1" x14ac:dyDescent="0.4">
      <c r="A7" s="6" t="s">
        <v>137</v>
      </c>
      <c r="B7" s="6" t="s">
        <v>138</v>
      </c>
      <c r="C7" s="6">
        <v>18</v>
      </c>
      <c r="D7" s="9">
        <v>70000</v>
      </c>
      <c r="E7" s="6" t="s">
        <v>128</v>
      </c>
      <c r="F7" s="6" t="s">
        <v>139</v>
      </c>
    </row>
    <row r="8" spans="1:6" hidden="1" x14ac:dyDescent="0.4">
      <c r="A8" s="6" t="s">
        <v>140</v>
      </c>
      <c r="B8" s="6" t="s">
        <v>141</v>
      </c>
      <c r="C8" s="6">
        <v>20</v>
      </c>
      <c r="D8" s="9">
        <v>55000</v>
      </c>
      <c r="E8" s="6" t="s">
        <v>142</v>
      </c>
      <c r="F8" s="6" t="s">
        <v>139</v>
      </c>
    </row>
    <row r="9" spans="1:6" hidden="1" x14ac:dyDescent="0.4">
      <c r="A9" s="6" t="s">
        <v>143</v>
      </c>
      <c r="B9" s="6" t="s">
        <v>144</v>
      </c>
      <c r="C9" s="6">
        <v>12</v>
      </c>
      <c r="D9" s="9">
        <v>90000</v>
      </c>
      <c r="E9" s="6" t="s">
        <v>145</v>
      </c>
      <c r="F9" s="6" t="s">
        <v>146</v>
      </c>
    </row>
    <row r="10" spans="1:6" hidden="1" x14ac:dyDescent="0.4">
      <c r="A10" s="6" t="s">
        <v>147</v>
      </c>
      <c r="B10" s="6" t="s">
        <v>148</v>
      </c>
      <c r="C10" s="6">
        <v>16</v>
      </c>
      <c r="D10" s="9">
        <v>50000</v>
      </c>
      <c r="E10" s="6" t="s">
        <v>149</v>
      </c>
      <c r="F10" s="6" t="s">
        <v>146</v>
      </c>
    </row>
    <row r="11" spans="1:6" hidden="1" x14ac:dyDescent="0.4">
      <c r="A11" s="6" t="s">
        <v>150</v>
      </c>
      <c r="B11" s="6" t="s">
        <v>151</v>
      </c>
      <c r="C11" s="6">
        <v>15</v>
      </c>
      <c r="D11" s="9">
        <v>45000</v>
      </c>
      <c r="E11" s="6" t="s">
        <v>145</v>
      </c>
      <c r="F11" s="6" t="s">
        <v>129</v>
      </c>
    </row>
    <row r="12" spans="1:6" hidden="1" x14ac:dyDescent="0.4">
      <c r="A12" s="6" t="s">
        <v>152</v>
      </c>
      <c r="B12" s="6" t="s">
        <v>153</v>
      </c>
      <c r="C12" s="6">
        <v>18</v>
      </c>
      <c r="D12" s="9">
        <v>55000</v>
      </c>
      <c r="E12" s="6" t="s">
        <v>128</v>
      </c>
      <c r="F12" s="6" t="s">
        <v>139</v>
      </c>
    </row>
    <row r="13" spans="1:6" x14ac:dyDescent="0.4">
      <c r="A13" s="6" t="s">
        <v>154</v>
      </c>
      <c r="B13" s="6" t="s">
        <v>155</v>
      </c>
      <c r="C13" s="6">
        <v>24</v>
      </c>
      <c r="D13" s="9">
        <v>48000</v>
      </c>
      <c r="E13" s="6" t="s">
        <v>142</v>
      </c>
      <c r="F13" s="6" t="s">
        <v>129</v>
      </c>
    </row>
    <row r="14" spans="1:6" hidden="1" x14ac:dyDescent="0.4">
      <c r="A14" s="6" t="s">
        <v>156</v>
      </c>
      <c r="B14" s="6" t="s">
        <v>157</v>
      </c>
      <c r="C14" s="6">
        <v>24</v>
      </c>
      <c r="D14" s="9">
        <v>56000</v>
      </c>
      <c r="E14" s="6" t="s">
        <v>132</v>
      </c>
      <c r="F14" s="6" t="s">
        <v>146</v>
      </c>
    </row>
    <row r="15" spans="1:6" hidden="1" x14ac:dyDescent="0.4">
      <c r="A15" s="6" t="s">
        <v>158</v>
      </c>
      <c r="B15" s="6" t="s">
        <v>159</v>
      </c>
      <c r="C15" s="6">
        <v>16</v>
      </c>
      <c r="D15" s="9">
        <v>58000</v>
      </c>
      <c r="E15" s="6" t="s">
        <v>128</v>
      </c>
      <c r="F15" s="6" t="s">
        <v>146</v>
      </c>
    </row>
  </sheetData>
  <autoFilter ref="A3:F15" xr:uid="{D0D2AD3F-128E-46B5-AEB9-16EA3EF0EC74}">
    <filterColumn colId="2">
      <customFilters>
        <customFilter operator="greaterThanOrEqual" val="20"/>
      </customFilters>
    </filterColumn>
    <filterColumn colId="3">
      <customFilters>
        <customFilter operator="lessThanOrEqual" val="50000"/>
      </customFilters>
    </filterColumn>
  </autoFilter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27CB2-C968-4D49-9E13-154E202538CC}">
  <dimension ref="A1:N35"/>
  <sheetViews>
    <sheetView tabSelected="1" topLeftCell="A19" workbookViewId="0">
      <selection activeCell="E36" sqref="E36"/>
    </sheetView>
  </sheetViews>
  <sheetFormatPr defaultRowHeight="17.399999999999999" x14ac:dyDescent="0.4"/>
  <cols>
    <col min="1" max="1" width="10.3984375" bestFit="1" customWidth="1"/>
    <col min="3" max="3" width="9.09765625" bestFit="1" customWidth="1"/>
    <col min="4" max="5" width="8.69921875" customWidth="1"/>
    <col min="10" max="10" width="13.69921875" bestFit="1" customWidth="1"/>
  </cols>
  <sheetData>
    <row r="1" spans="1:14" x14ac:dyDescent="0.4">
      <c r="A1" s="3" t="s">
        <v>2</v>
      </c>
      <c r="B1" s="5" t="s">
        <v>3</v>
      </c>
      <c r="G1" s="3" t="s">
        <v>191</v>
      </c>
      <c r="H1" s="5" t="s">
        <v>185</v>
      </c>
    </row>
    <row r="2" spans="1:14" x14ac:dyDescent="0.4">
      <c r="A2" s="6" t="s">
        <v>4</v>
      </c>
      <c r="B2" s="6" t="s">
        <v>5</v>
      </c>
      <c r="C2" s="6" t="s">
        <v>6</v>
      </c>
      <c r="D2" s="6" t="s">
        <v>7</v>
      </c>
      <c r="E2" s="7" t="s">
        <v>8</v>
      </c>
      <c r="G2" s="6" t="s">
        <v>186</v>
      </c>
      <c r="H2" s="6" t="s">
        <v>10</v>
      </c>
      <c r="I2" s="6" t="s">
        <v>187</v>
      </c>
      <c r="J2" s="7" t="s">
        <v>188</v>
      </c>
    </row>
    <row r="3" spans="1:14" x14ac:dyDescent="0.4">
      <c r="A3" s="6" t="s">
        <v>12</v>
      </c>
      <c r="B3" s="6">
        <v>33</v>
      </c>
      <c r="C3" s="6">
        <v>27</v>
      </c>
      <c r="D3" s="6">
        <v>60</v>
      </c>
      <c r="E3" s="6" t="str">
        <f>IF(_xlfn.RANK.EQ(D3,$D$3:$D$12)&lt;=4,CHOOSE(_xlfn.RANK.EQ(D3,$D$3:$D$12),"대상","금상","은상","동상"),"")</f>
        <v/>
      </c>
      <c r="G3" s="6">
        <v>50135</v>
      </c>
      <c r="H3" s="6" t="s">
        <v>189</v>
      </c>
      <c r="I3" s="12">
        <v>0.12311342592592593</v>
      </c>
      <c r="J3" s="6" t="str">
        <f>HOUR(SMALL(I3:I12,1))&amp;"시간"&amp;MINUTE(SMALL(I3:I12,1))&amp;"분"&amp;SECOND(SMALL(I3:I12,1))&amp;"초"</f>
        <v>2시간32분59초</v>
      </c>
    </row>
    <row r="4" spans="1:14" x14ac:dyDescent="0.4">
      <c r="A4" s="6" t="s">
        <v>14</v>
      </c>
      <c r="B4" s="6">
        <v>38</v>
      </c>
      <c r="C4" s="6">
        <v>41</v>
      </c>
      <c r="D4" s="6">
        <v>79</v>
      </c>
      <c r="E4" s="6" t="str">
        <f t="shared" ref="E4:E12" si="0">IF(_xlfn.RANK.EQ(D4,$D$3:$D$12)&lt;=4,CHOOSE(_xlfn.RANK.EQ(D4,$D$3:$D$12),"대상","금상","은상","동상"),"")</f>
        <v/>
      </c>
      <c r="G4" s="6">
        <v>50142</v>
      </c>
      <c r="H4" s="6" t="s">
        <v>190</v>
      </c>
      <c r="I4" s="12">
        <v>0.11045138888888889</v>
      </c>
    </row>
    <row r="5" spans="1:14" x14ac:dyDescent="0.4">
      <c r="A5" s="6" t="s">
        <v>16</v>
      </c>
      <c r="B5" s="6">
        <v>46</v>
      </c>
      <c r="C5" s="6">
        <v>39</v>
      </c>
      <c r="D5" s="6">
        <v>85</v>
      </c>
      <c r="E5" s="6" t="str">
        <f t="shared" si="0"/>
        <v>은상</v>
      </c>
      <c r="G5" s="6">
        <v>50168</v>
      </c>
      <c r="H5" s="6" t="s">
        <v>189</v>
      </c>
      <c r="I5" s="12">
        <v>0.14283564814814814</v>
      </c>
    </row>
    <row r="6" spans="1:14" x14ac:dyDescent="0.4">
      <c r="A6" s="6" t="s">
        <v>17</v>
      </c>
      <c r="B6" s="6">
        <v>45</v>
      </c>
      <c r="C6" s="6">
        <v>48</v>
      </c>
      <c r="D6" s="6">
        <v>93</v>
      </c>
      <c r="E6" s="6" t="str">
        <f t="shared" si="0"/>
        <v>금상</v>
      </c>
      <c r="G6" s="6">
        <v>50216</v>
      </c>
      <c r="H6" s="6" t="s">
        <v>190</v>
      </c>
      <c r="I6" s="12">
        <v>0.12170138888888889</v>
      </c>
    </row>
    <row r="7" spans="1:14" x14ac:dyDescent="0.4">
      <c r="A7" s="6" t="s">
        <v>18</v>
      </c>
      <c r="B7" s="6">
        <v>49</v>
      </c>
      <c r="C7" s="6">
        <v>49</v>
      </c>
      <c r="D7" s="6">
        <v>98</v>
      </c>
      <c r="E7" s="6" t="str">
        <f t="shared" si="0"/>
        <v>대상</v>
      </c>
      <c r="G7" s="6">
        <v>50248</v>
      </c>
      <c r="H7" s="6" t="s">
        <v>190</v>
      </c>
      <c r="I7" s="12">
        <v>0.10623842592592592</v>
      </c>
    </row>
    <row r="8" spans="1:14" x14ac:dyDescent="0.4">
      <c r="A8" s="6" t="s">
        <v>19</v>
      </c>
      <c r="B8" s="6">
        <v>42</v>
      </c>
      <c r="C8" s="6">
        <v>37</v>
      </c>
      <c r="D8" s="6">
        <v>79</v>
      </c>
      <c r="E8" s="6" t="str">
        <f t="shared" si="0"/>
        <v/>
      </c>
      <c r="G8" s="6">
        <v>50274</v>
      </c>
      <c r="H8" s="6" t="s">
        <v>190</v>
      </c>
      <c r="I8" s="12">
        <v>0.11791666666666667</v>
      </c>
    </row>
    <row r="9" spans="1:14" x14ac:dyDescent="0.4">
      <c r="A9" s="6" t="s">
        <v>20</v>
      </c>
      <c r="B9" s="6">
        <v>36</v>
      </c>
      <c r="C9" s="6">
        <v>41</v>
      </c>
      <c r="D9" s="6">
        <v>77</v>
      </c>
      <c r="E9" s="6" t="str">
        <f t="shared" si="0"/>
        <v/>
      </c>
      <c r="G9" s="6">
        <v>50324</v>
      </c>
      <c r="H9" s="6" t="s">
        <v>189</v>
      </c>
      <c r="I9" s="12">
        <v>0.11084490740740742</v>
      </c>
    </row>
    <row r="10" spans="1:14" x14ac:dyDescent="0.4">
      <c r="A10" s="6" t="s">
        <v>21</v>
      </c>
      <c r="B10" s="6">
        <v>38</v>
      </c>
      <c r="C10" s="6">
        <v>43</v>
      </c>
      <c r="D10" s="6">
        <v>81</v>
      </c>
      <c r="E10" s="6" t="str">
        <f t="shared" si="0"/>
        <v>동상</v>
      </c>
      <c r="G10" s="6">
        <v>50356</v>
      </c>
      <c r="H10" s="6" t="s">
        <v>190</v>
      </c>
      <c r="I10" s="12">
        <v>0.12790509259259258</v>
      </c>
    </row>
    <row r="11" spans="1:14" x14ac:dyDescent="0.4">
      <c r="A11" s="6" t="s">
        <v>22</v>
      </c>
      <c r="B11" s="6">
        <v>29</v>
      </c>
      <c r="C11" s="6">
        <v>30</v>
      </c>
      <c r="D11" s="6">
        <v>59</v>
      </c>
      <c r="E11" s="6" t="str">
        <f t="shared" si="0"/>
        <v/>
      </c>
      <c r="G11" s="6">
        <v>50388</v>
      </c>
      <c r="H11" s="6" t="s">
        <v>189</v>
      </c>
      <c r="I11" s="12">
        <v>0.15519675925925927</v>
      </c>
    </row>
    <row r="12" spans="1:14" x14ac:dyDescent="0.4">
      <c r="A12" s="6" t="s">
        <v>23</v>
      </c>
      <c r="B12" s="6">
        <v>31</v>
      </c>
      <c r="C12" s="6">
        <v>35</v>
      </c>
      <c r="D12" s="6">
        <v>66</v>
      </c>
      <c r="E12" s="6" t="str">
        <f t="shared" si="0"/>
        <v/>
      </c>
      <c r="G12" s="6">
        <v>50421</v>
      </c>
      <c r="H12" s="6" t="s">
        <v>189</v>
      </c>
      <c r="I12" s="12">
        <v>0.1333101851851852</v>
      </c>
    </row>
    <row r="14" spans="1:14" x14ac:dyDescent="0.4">
      <c r="A14" s="4" t="s">
        <v>24</v>
      </c>
      <c r="B14" s="5" t="s">
        <v>25</v>
      </c>
      <c r="G14" s="4" t="s">
        <v>26</v>
      </c>
      <c r="H14" s="5" t="s">
        <v>215</v>
      </c>
      <c r="J14" s="8"/>
    </row>
    <row r="15" spans="1:14" x14ac:dyDescent="0.4">
      <c r="A15" s="6" t="s">
        <v>192</v>
      </c>
      <c r="B15" s="6" t="s">
        <v>193</v>
      </c>
      <c r="C15" s="6" t="s">
        <v>27</v>
      </c>
      <c r="D15" s="6" t="s">
        <v>28</v>
      </c>
      <c r="E15" s="6" t="s">
        <v>194</v>
      </c>
      <c r="G15" s="6" t="s">
        <v>216</v>
      </c>
      <c r="H15" s="6" t="s">
        <v>217</v>
      </c>
      <c r="I15" s="6" t="s">
        <v>218</v>
      </c>
      <c r="J15" s="6" t="s">
        <v>219</v>
      </c>
      <c r="K15" s="6" t="s">
        <v>220</v>
      </c>
      <c r="L15" s="6" t="s">
        <v>221</v>
      </c>
      <c r="M15" s="6" t="s">
        <v>222</v>
      </c>
      <c r="N15" s="7" t="s">
        <v>223</v>
      </c>
    </row>
    <row r="16" spans="1:14" x14ac:dyDescent="0.4">
      <c r="A16" s="6" t="s">
        <v>31</v>
      </c>
      <c r="B16" s="6" t="s">
        <v>195</v>
      </c>
      <c r="C16" s="6">
        <v>138</v>
      </c>
      <c r="D16" s="6">
        <v>262</v>
      </c>
      <c r="E16" s="13">
        <f>C16/SUM(C16:D16)</f>
        <v>0.34499999999999997</v>
      </c>
      <c r="G16" s="6" t="s">
        <v>224</v>
      </c>
      <c r="H16" s="14">
        <v>1274</v>
      </c>
      <c r="I16" s="15">
        <v>1193</v>
      </c>
      <c r="J16" s="14">
        <v>1389</v>
      </c>
      <c r="K16" s="15">
        <v>1408</v>
      </c>
      <c r="L16" s="14">
        <v>1654</v>
      </c>
      <c r="M16" s="15">
        <v>1257</v>
      </c>
      <c r="N16" s="46">
        <f>AVERAGEIFS(H16:M16,H16:M16,"&lt;&gt;"&amp;MAX(H16:M16),H16:M16,"&lt;&gt;"&amp;MIN(H16:M16))</f>
        <v>1332</v>
      </c>
    </row>
    <row r="17" spans="1:14" x14ac:dyDescent="0.4">
      <c r="A17" s="6" t="s">
        <v>29</v>
      </c>
      <c r="B17" s="6" t="s">
        <v>196</v>
      </c>
      <c r="C17" s="6">
        <v>246</v>
      </c>
      <c r="D17" s="6">
        <v>154</v>
      </c>
      <c r="E17" s="13">
        <f t="shared" ref="E17:E22" si="1">C17/SUM(C17:D17)</f>
        <v>0.61499999999999999</v>
      </c>
      <c r="G17" s="6" t="s">
        <v>225</v>
      </c>
      <c r="H17" s="14">
        <v>2534</v>
      </c>
      <c r="I17" s="14">
        <v>2018</v>
      </c>
      <c r="J17" s="14">
        <v>2364</v>
      </c>
      <c r="K17" s="15">
        <v>2793</v>
      </c>
      <c r="L17" s="15">
        <v>2368</v>
      </c>
      <c r="M17" s="15">
        <v>2486</v>
      </c>
      <c r="N17" s="46">
        <f t="shared" ref="N17:N23" si="2">AVERAGEIFS(H17:M17,H17:M17,"&lt;&gt;"&amp;MAX(H17:M17),H17:M17,"&lt;&gt;"&amp;MIN(H17:M17))</f>
        <v>2438</v>
      </c>
    </row>
    <row r="18" spans="1:14" x14ac:dyDescent="0.4">
      <c r="A18" s="6" t="s">
        <v>30</v>
      </c>
      <c r="B18" s="6" t="s">
        <v>195</v>
      </c>
      <c r="C18" s="6">
        <v>351</v>
      </c>
      <c r="D18" s="6">
        <v>49</v>
      </c>
      <c r="E18" s="13">
        <f t="shared" si="1"/>
        <v>0.87749999999999995</v>
      </c>
      <c r="G18" s="6" t="s">
        <v>226</v>
      </c>
      <c r="H18" s="14">
        <v>1557</v>
      </c>
      <c r="I18" s="14">
        <v>1697</v>
      </c>
      <c r="J18" s="14">
        <v>1938</v>
      </c>
      <c r="K18" s="15">
        <v>1714</v>
      </c>
      <c r="L18" s="15">
        <v>1435</v>
      </c>
      <c r="M18" s="15">
        <v>1297</v>
      </c>
      <c r="N18" s="46">
        <f t="shared" si="2"/>
        <v>1600.75</v>
      </c>
    </row>
    <row r="19" spans="1:14" x14ac:dyDescent="0.4">
      <c r="A19" s="6" t="s">
        <v>32</v>
      </c>
      <c r="B19" s="6" t="s">
        <v>196</v>
      </c>
      <c r="C19" s="6">
        <v>152</v>
      </c>
      <c r="D19" s="6">
        <v>143</v>
      </c>
      <c r="E19" s="13">
        <f t="shared" si="1"/>
        <v>0.51525423728813557</v>
      </c>
      <c r="G19" s="6" t="s">
        <v>227</v>
      </c>
      <c r="H19" s="14">
        <v>1398</v>
      </c>
      <c r="I19" s="14">
        <v>1279</v>
      </c>
      <c r="J19" s="14">
        <v>1452</v>
      </c>
      <c r="K19" s="15">
        <v>1838</v>
      </c>
      <c r="L19" s="15">
        <v>1685</v>
      </c>
      <c r="M19" s="15">
        <v>1677</v>
      </c>
      <c r="N19" s="46">
        <f t="shared" si="2"/>
        <v>1553</v>
      </c>
    </row>
    <row r="20" spans="1:14" x14ac:dyDescent="0.4">
      <c r="A20" s="6" t="s">
        <v>33</v>
      </c>
      <c r="B20" s="6" t="s">
        <v>195</v>
      </c>
      <c r="C20" s="6">
        <v>227</v>
      </c>
      <c r="D20" s="6">
        <v>273</v>
      </c>
      <c r="E20" s="13">
        <f t="shared" si="1"/>
        <v>0.45400000000000001</v>
      </c>
      <c r="G20" s="6" t="s">
        <v>228</v>
      </c>
      <c r="H20" s="14">
        <v>2635</v>
      </c>
      <c r="I20" s="14">
        <v>2569</v>
      </c>
      <c r="J20" s="14">
        <v>2463</v>
      </c>
      <c r="K20" s="15">
        <v>2307</v>
      </c>
      <c r="L20" s="15">
        <v>2213</v>
      </c>
      <c r="M20" s="15">
        <v>2164</v>
      </c>
      <c r="N20" s="46">
        <f t="shared" si="2"/>
        <v>2388</v>
      </c>
    </row>
    <row r="21" spans="1:14" x14ac:dyDescent="0.4">
      <c r="A21" s="6" t="s">
        <v>34</v>
      </c>
      <c r="B21" s="6" t="s">
        <v>195</v>
      </c>
      <c r="C21" s="6">
        <v>278</v>
      </c>
      <c r="D21" s="6">
        <v>122</v>
      </c>
      <c r="E21" s="13">
        <f t="shared" si="1"/>
        <v>0.69499999999999995</v>
      </c>
      <c r="G21" s="6" t="s">
        <v>229</v>
      </c>
      <c r="H21" s="14">
        <v>2875</v>
      </c>
      <c r="I21" s="14">
        <v>2765</v>
      </c>
      <c r="J21" s="14">
        <v>2577</v>
      </c>
      <c r="K21" s="15">
        <v>2464</v>
      </c>
      <c r="L21" s="15">
        <v>2367</v>
      </c>
      <c r="M21" s="15">
        <v>2409</v>
      </c>
      <c r="N21" s="46">
        <f t="shared" si="2"/>
        <v>2553.75</v>
      </c>
    </row>
    <row r="22" spans="1:14" x14ac:dyDescent="0.4">
      <c r="A22" s="6" t="s">
        <v>35</v>
      </c>
      <c r="B22" s="6" t="s">
        <v>196</v>
      </c>
      <c r="C22" s="6">
        <v>337</v>
      </c>
      <c r="D22" s="6">
        <v>63</v>
      </c>
      <c r="E22" s="13">
        <f t="shared" si="1"/>
        <v>0.84250000000000003</v>
      </c>
      <c r="G22" s="6" t="s">
        <v>230</v>
      </c>
      <c r="H22" s="14">
        <v>2048</v>
      </c>
      <c r="I22" s="14">
        <v>1937</v>
      </c>
      <c r="J22" s="14">
        <v>1758</v>
      </c>
      <c r="K22" s="15">
        <v>2345</v>
      </c>
      <c r="L22" s="15">
        <v>2258</v>
      </c>
      <c r="M22" s="15">
        <v>2197</v>
      </c>
      <c r="N22" s="46">
        <f t="shared" si="2"/>
        <v>2110</v>
      </c>
    </row>
    <row r="23" spans="1:14" x14ac:dyDescent="0.4">
      <c r="A23" s="17" t="s">
        <v>214</v>
      </c>
      <c r="B23" s="18"/>
      <c r="C23" s="18"/>
      <c r="D23" s="19"/>
      <c r="E23" s="45" t="str">
        <f>INDEX(A16:A22,MATCH(DMAX(A15:E22,5,B15:B16),E16:E22,0),1)</f>
        <v>레이나</v>
      </c>
      <c r="G23" s="6" t="s">
        <v>231</v>
      </c>
      <c r="H23" s="14">
        <v>2176</v>
      </c>
      <c r="I23" s="14">
        <v>2209</v>
      </c>
      <c r="J23" s="14">
        <v>2048</v>
      </c>
      <c r="K23" s="15">
        <v>1862</v>
      </c>
      <c r="L23" s="15">
        <v>1768</v>
      </c>
      <c r="M23" s="15">
        <v>1935</v>
      </c>
      <c r="N23" s="46">
        <f t="shared" si="2"/>
        <v>2005.25</v>
      </c>
    </row>
    <row r="25" spans="1:14" x14ac:dyDescent="0.4">
      <c r="A25" s="4" t="s">
        <v>36</v>
      </c>
      <c r="B25" s="5" t="s">
        <v>197</v>
      </c>
    </row>
    <row r="26" spans="1:14" x14ac:dyDescent="0.4">
      <c r="A26" s="6" t="s">
        <v>212</v>
      </c>
      <c r="B26" s="6" t="s">
        <v>198</v>
      </c>
      <c r="C26" s="6" t="s">
        <v>199</v>
      </c>
      <c r="D26" s="6" t="s">
        <v>1</v>
      </c>
    </row>
    <row r="27" spans="1:14" x14ac:dyDescent="0.4">
      <c r="A27" s="6" t="s">
        <v>200</v>
      </c>
      <c r="B27" s="6" t="s">
        <v>201</v>
      </c>
      <c r="C27" s="6">
        <v>11</v>
      </c>
      <c r="D27" s="6">
        <v>81</v>
      </c>
    </row>
    <row r="28" spans="1:14" x14ac:dyDescent="0.4">
      <c r="A28" s="6" t="s">
        <v>202</v>
      </c>
      <c r="B28" s="6" t="s">
        <v>203</v>
      </c>
      <c r="C28" s="6">
        <v>33</v>
      </c>
      <c r="D28" s="6">
        <v>65</v>
      </c>
    </row>
    <row r="29" spans="1:14" x14ac:dyDescent="0.4">
      <c r="A29" s="6" t="s">
        <v>204</v>
      </c>
      <c r="B29" s="6" t="s">
        <v>205</v>
      </c>
      <c r="C29" s="6">
        <v>22</v>
      </c>
      <c r="D29" s="6">
        <v>54</v>
      </c>
    </row>
    <row r="30" spans="1:14" x14ac:dyDescent="0.4">
      <c r="A30" s="6" t="s">
        <v>206</v>
      </c>
      <c r="B30" s="6" t="s">
        <v>205</v>
      </c>
      <c r="C30" s="6">
        <v>22</v>
      </c>
      <c r="D30" s="6">
        <v>37</v>
      </c>
    </row>
    <row r="31" spans="1:14" x14ac:dyDescent="0.4">
      <c r="A31" s="6" t="s">
        <v>207</v>
      </c>
      <c r="B31" s="6" t="s">
        <v>205</v>
      </c>
      <c r="C31" s="6">
        <v>22</v>
      </c>
      <c r="D31" s="6">
        <v>92</v>
      </c>
    </row>
    <row r="32" spans="1:14" x14ac:dyDescent="0.4">
      <c r="A32" s="6" t="s">
        <v>208</v>
      </c>
      <c r="B32" s="6" t="s">
        <v>201</v>
      </c>
      <c r="C32" s="6">
        <v>11</v>
      </c>
      <c r="D32" s="6">
        <v>37</v>
      </c>
    </row>
    <row r="33" spans="1:6" x14ac:dyDescent="0.4">
      <c r="A33" s="6" t="s">
        <v>209</v>
      </c>
      <c r="B33" s="6" t="s">
        <v>203</v>
      </c>
      <c r="C33" s="6">
        <v>33</v>
      </c>
      <c r="D33" s="6">
        <v>68</v>
      </c>
      <c r="E33" s="20" t="s">
        <v>213</v>
      </c>
      <c r="F33" s="21"/>
    </row>
    <row r="34" spans="1:6" x14ac:dyDescent="0.4">
      <c r="A34" s="6" t="s">
        <v>210</v>
      </c>
      <c r="B34" s="6" t="s">
        <v>205</v>
      </c>
      <c r="C34" s="6">
        <v>22</v>
      </c>
      <c r="D34" s="6">
        <v>54</v>
      </c>
      <c r="E34" s="21"/>
      <c r="F34" s="21"/>
    </row>
    <row r="35" spans="1:6" x14ac:dyDescent="0.4">
      <c r="A35" s="6" t="s">
        <v>211</v>
      </c>
      <c r="B35" s="6" t="s">
        <v>203</v>
      </c>
      <c r="C35" s="6">
        <v>33</v>
      </c>
      <c r="D35" s="6">
        <v>54</v>
      </c>
      <c r="E35" s="47" t="str">
        <f>COUNTIF(C27:C35,_xlfn.MODE.SNGL(C27:C35))&amp;"개"</f>
        <v>4개</v>
      </c>
      <c r="F35" s="22"/>
    </row>
  </sheetData>
  <mergeCells count="3">
    <mergeCell ref="A23:D23"/>
    <mergeCell ref="E33:F34"/>
    <mergeCell ref="E35:F3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I19"/>
  <sheetViews>
    <sheetView workbookViewId="0">
      <selection activeCell="F19" sqref="F19"/>
    </sheetView>
  </sheetViews>
  <sheetFormatPr defaultRowHeight="17.399999999999999" x14ac:dyDescent="0.4"/>
  <cols>
    <col min="3" max="3" width="10.3984375" bestFit="1" customWidth="1"/>
    <col min="6" max="6" width="11.69921875" bestFit="1" customWidth="1"/>
    <col min="7" max="7" width="3.59765625" customWidth="1"/>
  </cols>
  <sheetData>
    <row r="1" spans="1:9" ht="21" x14ac:dyDescent="0.4">
      <c r="A1" s="16" t="s">
        <v>37</v>
      </c>
      <c r="B1" s="16"/>
      <c r="C1" s="16"/>
      <c r="D1" s="16"/>
      <c r="E1" s="16"/>
      <c r="F1" s="16"/>
    </row>
    <row r="3" spans="1:9" x14ac:dyDescent="0.4">
      <c r="A3" s="6" t="s">
        <v>38</v>
      </c>
      <c r="B3" s="6" t="s">
        <v>39</v>
      </c>
      <c r="C3" s="6" t="s">
        <v>40</v>
      </c>
      <c r="D3" s="6" t="s">
        <v>41</v>
      </c>
      <c r="E3" s="6" t="s">
        <v>42</v>
      </c>
      <c r="F3" s="6" t="s">
        <v>43</v>
      </c>
      <c r="H3" s="24" t="s">
        <v>56</v>
      </c>
      <c r="I3" s="24"/>
    </row>
    <row r="4" spans="1:9" x14ac:dyDescent="0.4">
      <c r="A4" s="6" t="s">
        <v>44</v>
      </c>
      <c r="B4" s="6" t="s">
        <v>45</v>
      </c>
      <c r="C4" s="6" t="s">
        <v>46</v>
      </c>
      <c r="D4" s="9">
        <v>1500</v>
      </c>
      <c r="E4" s="9">
        <v>67</v>
      </c>
      <c r="F4" s="9">
        <f t="shared" ref="F4:F18" si="0">(D4-E4)*VLOOKUP(A4,$H$5:$I$7,2,FALSE)</f>
        <v>1433000</v>
      </c>
      <c r="H4" s="6" t="s">
        <v>38</v>
      </c>
      <c r="I4" s="6" t="s">
        <v>57</v>
      </c>
    </row>
    <row r="5" spans="1:9" x14ac:dyDescent="0.4">
      <c r="A5" s="6" t="s">
        <v>44</v>
      </c>
      <c r="B5" s="6" t="s">
        <v>45</v>
      </c>
      <c r="C5" s="6" t="s">
        <v>47</v>
      </c>
      <c r="D5" s="9">
        <v>3000</v>
      </c>
      <c r="E5" s="9">
        <v>54</v>
      </c>
      <c r="F5" s="9">
        <f t="shared" si="0"/>
        <v>2946000</v>
      </c>
      <c r="H5" s="6" t="s">
        <v>44</v>
      </c>
      <c r="I5" s="9">
        <v>1000</v>
      </c>
    </row>
    <row r="6" spans="1:9" x14ac:dyDescent="0.4">
      <c r="A6" s="6" t="s">
        <v>44</v>
      </c>
      <c r="B6" s="6" t="s">
        <v>45</v>
      </c>
      <c r="C6" s="6" t="s">
        <v>48</v>
      </c>
      <c r="D6" s="9">
        <v>1800</v>
      </c>
      <c r="E6" s="9">
        <v>21</v>
      </c>
      <c r="F6" s="9">
        <f t="shared" si="0"/>
        <v>1779000</v>
      </c>
      <c r="H6" s="6" t="s">
        <v>51</v>
      </c>
      <c r="I6" s="9">
        <v>1500</v>
      </c>
    </row>
    <row r="7" spans="1:9" x14ac:dyDescent="0.4">
      <c r="A7" s="6" t="s">
        <v>44</v>
      </c>
      <c r="B7" s="6" t="s">
        <v>45</v>
      </c>
      <c r="C7" s="6" t="s">
        <v>49</v>
      </c>
      <c r="D7" s="9">
        <v>1000</v>
      </c>
      <c r="E7" s="9">
        <v>54</v>
      </c>
      <c r="F7" s="9">
        <f t="shared" si="0"/>
        <v>946000</v>
      </c>
      <c r="H7" s="6" t="s">
        <v>53</v>
      </c>
      <c r="I7" s="9">
        <v>600</v>
      </c>
    </row>
    <row r="8" spans="1:9" x14ac:dyDescent="0.4">
      <c r="A8" s="6" t="s">
        <v>44</v>
      </c>
      <c r="B8" s="6" t="s">
        <v>45</v>
      </c>
      <c r="C8" s="6" t="s">
        <v>50</v>
      </c>
      <c r="D8" s="9">
        <v>800</v>
      </c>
      <c r="E8" s="9">
        <v>38</v>
      </c>
      <c r="F8" s="9">
        <f t="shared" si="0"/>
        <v>762000</v>
      </c>
    </row>
    <row r="9" spans="1:9" x14ac:dyDescent="0.4">
      <c r="A9" s="6" t="s">
        <v>51</v>
      </c>
      <c r="B9" s="6" t="s">
        <v>52</v>
      </c>
      <c r="C9" s="6" t="s">
        <v>46</v>
      </c>
      <c r="D9" s="9">
        <v>650</v>
      </c>
      <c r="E9" s="9">
        <v>62</v>
      </c>
      <c r="F9" s="9">
        <f t="shared" si="0"/>
        <v>882000</v>
      </c>
    </row>
    <row r="10" spans="1:9" x14ac:dyDescent="0.4">
      <c r="A10" s="6" t="s">
        <v>51</v>
      </c>
      <c r="B10" s="6" t="s">
        <v>52</v>
      </c>
      <c r="C10" s="6" t="s">
        <v>47</v>
      </c>
      <c r="D10" s="9">
        <v>1200</v>
      </c>
      <c r="E10" s="9">
        <v>54</v>
      </c>
      <c r="F10" s="9">
        <f t="shared" si="0"/>
        <v>1719000</v>
      </c>
    </row>
    <row r="11" spans="1:9" x14ac:dyDescent="0.4">
      <c r="A11" s="6" t="s">
        <v>51</v>
      </c>
      <c r="B11" s="6" t="s">
        <v>52</v>
      </c>
      <c r="C11" s="6" t="s">
        <v>48</v>
      </c>
      <c r="D11" s="9">
        <v>1000</v>
      </c>
      <c r="E11" s="9">
        <v>51</v>
      </c>
      <c r="F11" s="9">
        <f t="shared" si="0"/>
        <v>1423500</v>
      </c>
    </row>
    <row r="12" spans="1:9" x14ac:dyDescent="0.4">
      <c r="A12" s="6" t="s">
        <v>51</v>
      </c>
      <c r="B12" s="6" t="s">
        <v>52</v>
      </c>
      <c r="C12" s="6" t="s">
        <v>49</v>
      </c>
      <c r="D12" s="9">
        <v>2000</v>
      </c>
      <c r="E12" s="9">
        <v>72</v>
      </c>
      <c r="F12" s="9">
        <f t="shared" si="0"/>
        <v>2892000</v>
      </c>
    </row>
    <row r="13" spans="1:9" x14ac:dyDescent="0.4">
      <c r="A13" s="6" t="s">
        <v>51</v>
      </c>
      <c r="B13" s="6" t="s">
        <v>52</v>
      </c>
      <c r="C13" s="6" t="s">
        <v>50</v>
      </c>
      <c r="D13" s="9">
        <v>2200</v>
      </c>
      <c r="E13" s="9">
        <v>35</v>
      </c>
      <c r="F13" s="9">
        <f t="shared" si="0"/>
        <v>3247500</v>
      </c>
    </row>
    <row r="14" spans="1:9" x14ac:dyDescent="0.4">
      <c r="A14" s="6" t="s">
        <v>53</v>
      </c>
      <c r="B14" s="6" t="s">
        <v>54</v>
      </c>
      <c r="C14" s="6" t="s">
        <v>46</v>
      </c>
      <c r="D14" s="9">
        <v>2000</v>
      </c>
      <c r="E14" s="9">
        <v>62</v>
      </c>
      <c r="F14" s="9">
        <f t="shared" si="0"/>
        <v>1162800</v>
      </c>
    </row>
    <row r="15" spans="1:9" x14ac:dyDescent="0.4">
      <c r="A15" s="6" t="s">
        <v>53</v>
      </c>
      <c r="B15" s="6" t="s">
        <v>54</v>
      </c>
      <c r="C15" s="6" t="s">
        <v>47</v>
      </c>
      <c r="D15" s="9">
        <v>1800</v>
      </c>
      <c r="E15" s="9">
        <v>48</v>
      </c>
      <c r="F15" s="9">
        <f t="shared" si="0"/>
        <v>1051200</v>
      </c>
    </row>
    <row r="16" spans="1:9" x14ac:dyDescent="0.4">
      <c r="A16" s="6" t="s">
        <v>53</v>
      </c>
      <c r="B16" s="6" t="s">
        <v>54</v>
      </c>
      <c r="C16" s="6" t="s">
        <v>48</v>
      </c>
      <c r="D16" s="9">
        <v>1200</v>
      </c>
      <c r="E16" s="9">
        <v>35</v>
      </c>
      <c r="F16" s="9">
        <f t="shared" si="0"/>
        <v>699000</v>
      </c>
    </row>
    <row r="17" spans="1:6" x14ac:dyDescent="0.4">
      <c r="A17" s="6" t="s">
        <v>53</v>
      </c>
      <c r="B17" s="6" t="s">
        <v>54</v>
      </c>
      <c r="C17" s="6" t="s">
        <v>49</v>
      </c>
      <c r="D17" s="9">
        <v>1500</v>
      </c>
      <c r="E17" s="9">
        <v>61</v>
      </c>
      <c r="F17" s="9">
        <f t="shared" si="0"/>
        <v>863400</v>
      </c>
    </row>
    <row r="18" spans="1:6" x14ac:dyDescent="0.4">
      <c r="A18" s="6" t="s">
        <v>53</v>
      </c>
      <c r="B18" s="6" t="s">
        <v>54</v>
      </c>
      <c r="C18" s="6" t="s">
        <v>50</v>
      </c>
      <c r="D18" s="9">
        <v>900</v>
      </c>
      <c r="E18" s="9">
        <v>57</v>
      </c>
      <c r="F18" s="9">
        <f t="shared" si="0"/>
        <v>505800</v>
      </c>
    </row>
    <row r="19" spans="1:6" x14ac:dyDescent="0.4">
      <c r="A19" s="23" t="s">
        <v>55</v>
      </c>
      <c r="B19" s="23"/>
      <c r="C19" s="23"/>
      <c r="D19" s="9">
        <f>SUM(D4:D18)</f>
        <v>22550</v>
      </c>
      <c r="E19" s="9">
        <f>SUM(E4:E18)</f>
        <v>771</v>
      </c>
      <c r="F19" s="9">
        <f>SUM(F4:F18)</f>
        <v>22312200</v>
      </c>
    </row>
  </sheetData>
  <scenarios current="0" sqref="F19">
    <scenario name="납품단가인상" locked="1" count="3" user="박형욱" comment="만든 사람 박형욱 날짜 2025-12-20">
      <inputCells r="I5" val="1200" numFmtId="41"/>
      <inputCells r="I6" val="1700" numFmtId="41"/>
      <inputCells r="I7" val="800" numFmtId="41"/>
    </scenario>
    <scenario name="납품단가인하" locked="1" count="3" user="박형욱" comment="만든 사람 박형욱 날짜 2025-12-20">
      <inputCells r="I5" val="800" numFmtId="41"/>
      <inputCells r="I6" val="1300" numFmtId="41"/>
      <inputCells r="I7" val="400" numFmtId="41"/>
    </scenario>
  </scenarios>
  <mergeCells count="3">
    <mergeCell ref="A1:F1"/>
    <mergeCell ref="A19:C19"/>
    <mergeCell ref="H3:I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CAC2A-0FEC-456D-A1DF-774ADF44923F}">
  <sheetPr>
    <outlinePr summaryBelow="0"/>
  </sheetPr>
  <dimension ref="B1:F13"/>
  <sheetViews>
    <sheetView showGridLines="0" workbookViewId="0">
      <selection activeCell="H17" sqref="H17"/>
    </sheetView>
  </sheetViews>
  <sheetFormatPr defaultRowHeight="17.399999999999999" outlineLevelRow="1" outlineLevelCol="1" x14ac:dyDescent="0.4"/>
  <cols>
    <col min="3" max="3" width="10.3984375" bestFit="1" customWidth="1"/>
    <col min="4" max="6" width="12.3984375" bestFit="1" customWidth="1" outlineLevel="1"/>
  </cols>
  <sheetData>
    <row r="1" spans="2:6" ht="18" thickBot="1" x14ac:dyDescent="0.45"/>
    <row r="2" spans="2:6" x14ac:dyDescent="0.4">
      <c r="B2" s="31" t="s">
        <v>240</v>
      </c>
      <c r="C2" s="32"/>
      <c r="D2" s="38"/>
      <c r="E2" s="38"/>
      <c r="F2" s="38"/>
    </row>
    <row r="3" spans="2:6" collapsed="1" x14ac:dyDescent="0.4">
      <c r="B3" s="30"/>
      <c r="C3" s="30"/>
      <c r="D3" s="39" t="s">
        <v>242</v>
      </c>
      <c r="E3" s="39" t="s">
        <v>237</v>
      </c>
      <c r="F3" s="39" t="s">
        <v>239</v>
      </c>
    </row>
    <row r="4" spans="2:6" ht="46.8" hidden="1" outlineLevel="1" x14ac:dyDescent="0.4">
      <c r="B4" s="34"/>
      <c r="C4" s="34"/>
      <c r="D4" s="27"/>
      <c r="E4" s="41" t="s">
        <v>238</v>
      </c>
      <c r="F4" s="41" t="s">
        <v>238</v>
      </c>
    </row>
    <row r="5" spans="2:6" x14ac:dyDescent="0.4">
      <c r="B5" s="35" t="s">
        <v>241</v>
      </c>
      <c r="C5" s="36"/>
      <c r="D5" s="33"/>
      <c r="E5" s="33"/>
      <c r="F5" s="33"/>
    </row>
    <row r="6" spans="2:6" outlineLevel="1" x14ac:dyDescent="0.4">
      <c r="B6" s="34"/>
      <c r="C6" s="34" t="s">
        <v>233</v>
      </c>
      <c r="D6" s="28">
        <v>1000</v>
      </c>
      <c r="E6" s="40">
        <v>1200</v>
      </c>
      <c r="F6" s="40">
        <v>800</v>
      </c>
    </row>
    <row r="7" spans="2:6" outlineLevel="1" x14ac:dyDescent="0.4">
      <c r="B7" s="34"/>
      <c r="C7" s="34" t="s">
        <v>234</v>
      </c>
      <c r="D7" s="28">
        <v>1500</v>
      </c>
      <c r="E7" s="40">
        <v>1700</v>
      </c>
      <c r="F7" s="40">
        <v>1300</v>
      </c>
    </row>
    <row r="8" spans="2:6" outlineLevel="1" x14ac:dyDescent="0.4">
      <c r="B8" s="34"/>
      <c r="C8" s="34" t="s">
        <v>235</v>
      </c>
      <c r="D8" s="28">
        <v>600</v>
      </c>
      <c r="E8" s="40">
        <v>800</v>
      </c>
      <c r="F8" s="40">
        <v>400</v>
      </c>
    </row>
    <row r="9" spans="2:6" x14ac:dyDescent="0.4">
      <c r="B9" s="35" t="s">
        <v>243</v>
      </c>
      <c r="C9" s="36"/>
      <c r="D9" s="33"/>
      <c r="E9" s="33"/>
      <c r="F9" s="33"/>
    </row>
    <row r="10" spans="2:6" ht="18" outlineLevel="1" thickBot="1" x14ac:dyDescent="0.45">
      <c r="B10" s="37"/>
      <c r="C10" s="37" t="s">
        <v>236</v>
      </c>
      <c r="D10" s="29">
        <v>22312200</v>
      </c>
      <c r="E10" s="29">
        <v>26668000</v>
      </c>
      <c r="F10" s="29">
        <v>17956400</v>
      </c>
    </row>
    <row r="11" spans="2:6" x14ac:dyDescent="0.4">
      <c r="B11" t="s">
        <v>244</v>
      </c>
    </row>
    <row r="12" spans="2:6" x14ac:dyDescent="0.4">
      <c r="B12" t="s">
        <v>245</v>
      </c>
    </row>
    <row r="13" spans="2:6" x14ac:dyDescent="0.4">
      <c r="B13" t="s">
        <v>246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J23"/>
  <sheetViews>
    <sheetView topLeftCell="A4" workbookViewId="0">
      <selection activeCell="I14" sqref="I14"/>
    </sheetView>
  </sheetViews>
  <sheetFormatPr defaultRowHeight="17.399999999999999" x14ac:dyDescent="0.4"/>
  <cols>
    <col min="2" max="2" width="9.5" bestFit="1" customWidth="1"/>
    <col min="3" max="5" width="9.09765625" bestFit="1" customWidth="1"/>
    <col min="6" max="6" width="5.59765625" customWidth="1"/>
    <col min="8" max="9" width="9.09765625" bestFit="1" customWidth="1"/>
    <col min="10" max="10" width="10.796875" bestFit="1" customWidth="1"/>
  </cols>
  <sheetData>
    <row r="1" spans="1:10" x14ac:dyDescent="0.4">
      <c r="A1" s="25" t="s">
        <v>58</v>
      </c>
      <c r="B1" s="25"/>
      <c r="C1" s="25"/>
      <c r="D1" s="25"/>
      <c r="E1" s="25"/>
      <c r="G1" s="25" t="s">
        <v>74</v>
      </c>
      <c r="H1" s="25"/>
      <c r="I1" s="25"/>
      <c r="J1" s="25"/>
    </row>
    <row r="2" spans="1:10" x14ac:dyDescent="0.4">
      <c r="A2" s="6" t="s">
        <v>59</v>
      </c>
      <c r="B2" s="6" t="s">
        <v>60</v>
      </c>
      <c r="C2" s="6" t="s">
        <v>61</v>
      </c>
      <c r="D2" s="6" t="s">
        <v>62</v>
      </c>
      <c r="E2" s="6" t="s">
        <v>63</v>
      </c>
      <c r="G2" s="6" t="s">
        <v>59</v>
      </c>
      <c r="H2" s="6" t="s">
        <v>61</v>
      </c>
      <c r="I2" s="6" t="s">
        <v>62</v>
      </c>
      <c r="J2" s="6" t="s">
        <v>63</v>
      </c>
    </row>
    <row r="3" spans="1:10" x14ac:dyDescent="0.4">
      <c r="A3" s="6" t="s">
        <v>64</v>
      </c>
      <c r="B3" s="6" t="s">
        <v>71</v>
      </c>
      <c r="C3" s="9">
        <v>400</v>
      </c>
      <c r="D3" s="9">
        <v>1000</v>
      </c>
      <c r="E3" s="9">
        <f>C3*D3</f>
        <v>400000</v>
      </c>
      <c r="G3" s="6" t="s">
        <v>64</v>
      </c>
      <c r="H3" s="42">
        <v>1250</v>
      </c>
      <c r="I3" s="42">
        <v>3000</v>
      </c>
      <c r="J3" s="42">
        <v>1250000</v>
      </c>
    </row>
    <row r="4" spans="1:10" x14ac:dyDescent="0.4">
      <c r="A4" s="6" t="s">
        <v>65</v>
      </c>
      <c r="B4" s="6" t="s">
        <v>71</v>
      </c>
      <c r="C4" s="9">
        <v>300</v>
      </c>
      <c r="D4" s="9">
        <v>600</v>
      </c>
      <c r="E4" s="9">
        <f>C4*D4</f>
        <v>180000</v>
      </c>
      <c r="G4" s="6" t="s">
        <v>65</v>
      </c>
      <c r="H4" s="42">
        <v>990</v>
      </c>
      <c r="I4" s="42">
        <v>1800</v>
      </c>
      <c r="J4" s="42">
        <v>594000</v>
      </c>
    </row>
    <row r="5" spans="1:10" x14ac:dyDescent="0.4">
      <c r="A5" s="6" t="s">
        <v>66</v>
      </c>
      <c r="B5" s="6" t="s">
        <v>71</v>
      </c>
      <c r="C5" s="9">
        <v>450</v>
      </c>
      <c r="D5" s="9">
        <v>1100</v>
      </c>
      <c r="E5" s="9">
        <f>C5*D5</f>
        <v>495000</v>
      </c>
      <c r="G5" s="6" t="s">
        <v>66</v>
      </c>
      <c r="H5" s="42">
        <v>1350</v>
      </c>
      <c r="I5" s="42">
        <v>3300</v>
      </c>
      <c r="J5" s="42">
        <v>1485000</v>
      </c>
    </row>
    <row r="6" spans="1:10" x14ac:dyDescent="0.4">
      <c r="A6" s="6" t="s">
        <v>67</v>
      </c>
      <c r="B6" s="6" t="s">
        <v>71</v>
      </c>
      <c r="C6" s="9">
        <v>350</v>
      </c>
      <c r="D6" s="9">
        <v>800</v>
      </c>
      <c r="E6" s="9">
        <f>C6*D6</f>
        <v>280000</v>
      </c>
      <c r="G6" s="6" t="s">
        <v>67</v>
      </c>
      <c r="H6" s="42">
        <v>920</v>
      </c>
      <c r="I6" s="42">
        <v>2400</v>
      </c>
      <c r="J6" s="42">
        <v>736000</v>
      </c>
    </row>
    <row r="7" spans="1:10" x14ac:dyDescent="0.4">
      <c r="A7" s="6" t="s">
        <v>68</v>
      </c>
      <c r="B7" s="6" t="s">
        <v>71</v>
      </c>
      <c r="C7" s="9">
        <v>500</v>
      </c>
      <c r="D7" s="9">
        <v>750</v>
      </c>
      <c r="E7" s="9">
        <f>C7*D7</f>
        <v>375000</v>
      </c>
      <c r="G7" s="6" t="s">
        <v>68</v>
      </c>
      <c r="H7" s="42">
        <v>1250</v>
      </c>
      <c r="I7" s="42">
        <v>2250</v>
      </c>
      <c r="J7" s="42">
        <v>937500</v>
      </c>
    </row>
    <row r="9" spans="1:10" x14ac:dyDescent="0.4">
      <c r="A9" s="25" t="s">
        <v>69</v>
      </c>
      <c r="B9" s="25"/>
      <c r="C9" s="25"/>
      <c r="D9" s="25"/>
      <c r="E9" s="25"/>
    </row>
    <row r="10" spans="1:10" x14ac:dyDescent="0.4">
      <c r="A10" s="6" t="s">
        <v>59</v>
      </c>
      <c r="B10" s="6" t="s">
        <v>60</v>
      </c>
      <c r="C10" s="6" t="s">
        <v>61</v>
      </c>
      <c r="D10" s="6" t="s">
        <v>62</v>
      </c>
      <c r="E10" s="6" t="s">
        <v>63</v>
      </c>
    </row>
    <row r="11" spans="1:10" x14ac:dyDescent="0.4">
      <c r="A11" s="6" t="s">
        <v>64</v>
      </c>
      <c r="B11" s="6" t="s">
        <v>72</v>
      </c>
      <c r="C11" s="9">
        <v>450</v>
      </c>
      <c r="D11" s="9">
        <v>1000</v>
      </c>
      <c r="E11" s="9">
        <f>C11*D11</f>
        <v>450000</v>
      </c>
    </row>
    <row r="12" spans="1:10" x14ac:dyDescent="0.4">
      <c r="A12" s="6" t="s">
        <v>65</v>
      </c>
      <c r="B12" s="6" t="s">
        <v>72</v>
      </c>
      <c r="C12" s="9">
        <v>320</v>
      </c>
      <c r="D12" s="9">
        <v>600</v>
      </c>
      <c r="E12" s="9">
        <f>C12*D12</f>
        <v>192000</v>
      </c>
    </row>
    <row r="13" spans="1:10" x14ac:dyDescent="0.4">
      <c r="A13" s="6" t="s">
        <v>66</v>
      </c>
      <c r="B13" s="6" t="s">
        <v>72</v>
      </c>
      <c r="C13" s="9">
        <v>400</v>
      </c>
      <c r="D13" s="9">
        <v>1100</v>
      </c>
      <c r="E13" s="9">
        <f>C13*D13</f>
        <v>440000</v>
      </c>
    </row>
    <row r="14" spans="1:10" x14ac:dyDescent="0.4">
      <c r="A14" s="6" t="s">
        <v>67</v>
      </c>
      <c r="B14" s="6" t="s">
        <v>72</v>
      </c>
      <c r="C14" s="9">
        <v>320</v>
      </c>
      <c r="D14" s="9">
        <v>800</v>
      </c>
      <c r="E14" s="9">
        <f>C14*D14</f>
        <v>256000</v>
      </c>
    </row>
    <row r="15" spans="1:10" x14ac:dyDescent="0.4">
      <c r="A15" s="6" t="s">
        <v>68</v>
      </c>
      <c r="B15" s="6" t="s">
        <v>72</v>
      </c>
      <c r="C15" s="9">
        <v>450</v>
      </c>
      <c r="D15" s="9">
        <v>750</v>
      </c>
      <c r="E15" s="9">
        <f>C15*D15</f>
        <v>337500</v>
      </c>
    </row>
    <row r="17" spans="1:5" x14ac:dyDescent="0.4">
      <c r="A17" s="25" t="s">
        <v>70</v>
      </c>
      <c r="B17" s="25"/>
      <c r="C17" s="25"/>
      <c r="D17" s="25"/>
      <c r="E17" s="25"/>
    </row>
    <row r="18" spans="1:5" x14ac:dyDescent="0.4">
      <c r="A18" s="6" t="s">
        <v>59</v>
      </c>
      <c r="B18" s="6" t="s">
        <v>60</v>
      </c>
      <c r="C18" s="6" t="s">
        <v>61</v>
      </c>
      <c r="D18" s="6" t="s">
        <v>62</v>
      </c>
      <c r="E18" s="6" t="s">
        <v>63</v>
      </c>
    </row>
    <row r="19" spans="1:5" x14ac:dyDescent="0.4">
      <c r="A19" s="6" t="s">
        <v>64</v>
      </c>
      <c r="B19" s="6" t="s">
        <v>73</v>
      </c>
      <c r="C19" s="9">
        <v>400</v>
      </c>
      <c r="D19" s="9">
        <v>1000</v>
      </c>
      <c r="E19" s="9">
        <f>C19*D19</f>
        <v>400000</v>
      </c>
    </row>
    <row r="20" spans="1:5" x14ac:dyDescent="0.4">
      <c r="A20" s="6" t="s">
        <v>65</v>
      </c>
      <c r="B20" s="6" t="s">
        <v>73</v>
      </c>
      <c r="C20" s="9">
        <v>370</v>
      </c>
      <c r="D20" s="9">
        <v>600</v>
      </c>
      <c r="E20" s="9">
        <f>C20*D20</f>
        <v>222000</v>
      </c>
    </row>
    <row r="21" spans="1:5" x14ac:dyDescent="0.4">
      <c r="A21" s="6" t="s">
        <v>66</v>
      </c>
      <c r="B21" s="6" t="s">
        <v>73</v>
      </c>
      <c r="C21" s="9">
        <v>500</v>
      </c>
      <c r="D21" s="9">
        <v>1100</v>
      </c>
      <c r="E21" s="9">
        <f>C21*D21</f>
        <v>550000</v>
      </c>
    </row>
    <row r="22" spans="1:5" x14ac:dyDescent="0.4">
      <c r="A22" s="6" t="s">
        <v>67</v>
      </c>
      <c r="B22" s="6" t="s">
        <v>73</v>
      </c>
      <c r="C22" s="9">
        <v>250</v>
      </c>
      <c r="D22" s="9">
        <v>800</v>
      </c>
      <c r="E22" s="9">
        <f>C22*D22</f>
        <v>200000</v>
      </c>
    </row>
    <row r="23" spans="1:5" x14ac:dyDescent="0.4">
      <c r="A23" s="6" t="s">
        <v>68</v>
      </c>
      <c r="B23" s="6" t="s">
        <v>73</v>
      </c>
      <c r="C23" s="9">
        <v>300</v>
      </c>
      <c r="D23" s="9">
        <v>750</v>
      </c>
      <c r="E23" s="9">
        <f>C23*D23</f>
        <v>225000</v>
      </c>
    </row>
  </sheetData>
  <dataConsolidate leftLabels="1" topLabels="1">
    <dataRefs count="3">
      <dataRef ref="A2:E7" sheet="분석작업-2"/>
      <dataRef ref="A10:E15" sheet="분석작업-2"/>
      <dataRef ref="A18:E23" sheet="분석작업-2"/>
    </dataRefs>
  </dataConsolidate>
  <mergeCells count="4">
    <mergeCell ref="A17:E17"/>
    <mergeCell ref="A9:E9"/>
    <mergeCell ref="A1:E1"/>
    <mergeCell ref="G1:J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D11"/>
  <sheetViews>
    <sheetView workbookViewId="0">
      <selection activeCell="F10" sqref="F10"/>
    </sheetView>
  </sheetViews>
  <sheetFormatPr defaultRowHeight="17.399999999999999" x14ac:dyDescent="0.4"/>
  <cols>
    <col min="2" max="4" width="10.59765625" bestFit="1" customWidth="1"/>
  </cols>
  <sheetData>
    <row r="1" spans="1:4" ht="21" x14ac:dyDescent="0.4">
      <c r="A1" s="16" t="s">
        <v>160</v>
      </c>
      <c r="B1" s="16"/>
      <c r="C1" s="16"/>
      <c r="D1" s="16"/>
    </row>
    <row r="2" spans="1:4" x14ac:dyDescent="0.4">
      <c r="D2" s="8" t="s">
        <v>161</v>
      </c>
    </row>
    <row r="3" spans="1:4" x14ac:dyDescent="0.4">
      <c r="A3" s="6" t="s">
        <v>162</v>
      </c>
      <c r="B3" s="6" t="s">
        <v>163</v>
      </c>
      <c r="C3" s="6" t="s">
        <v>164</v>
      </c>
      <c r="D3" s="6" t="s">
        <v>165</v>
      </c>
    </row>
    <row r="4" spans="1:4" x14ac:dyDescent="0.4">
      <c r="A4" s="6" t="s">
        <v>166</v>
      </c>
      <c r="B4" s="43">
        <v>2004.0160000000001</v>
      </c>
      <c r="C4" s="43">
        <v>1880.616</v>
      </c>
      <c r="D4" s="43">
        <v>2161.9679999999998</v>
      </c>
    </row>
    <row r="5" spans="1:4" x14ac:dyDescent="0.4">
      <c r="A5" s="6" t="s">
        <v>167</v>
      </c>
      <c r="B5" s="43">
        <v>1947.252</v>
      </c>
      <c r="C5" s="43">
        <v>1852.2339999999999</v>
      </c>
      <c r="D5" s="43">
        <v>2026.2280000000001</v>
      </c>
    </row>
    <row r="6" spans="1:4" x14ac:dyDescent="0.4">
      <c r="A6" s="6" t="s">
        <v>168</v>
      </c>
      <c r="B6" s="43">
        <v>1879.3820000000001</v>
      </c>
      <c r="C6" s="43">
        <v>2041.0360000000001</v>
      </c>
      <c r="D6" s="43">
        <v>1996.6120000000001</v>
      </c>
    </row>
    <row r="7" spans="1:4" x14ac:dyDescent="0.4">
      <c r="A7" s="6" t="s">
        <v>169</v>
      </c>
      <c r="B7" s="43">
        <v>1987.9739999999999</v>
      </c>
      <c r="C7" s="43">
        <v>1880.616</v>
      </c>
      <c r="D7" s="43">
        <v>2016.356</v>
      </c>
    </row>
    <row r="8" spans="1:4" x14ac:dyDescent="0.4">
      <c r="A8" s="6" t="s">
        <v>170</v>
      </c>
      <c r="B8" s="43">
        <v>1868.2760000000001</v>
      </c>
      <c r="C8" s="43">
        <v>1938.614</v>
      </c>
      <c r="D8" s="43">
        <v>1885.5519999999999</v>
      </c>
    </row>
    <row r="9" spans="1:4" x14ac:dyDescent="0.4">
      <c r="A9" s="6" t="s">
        <v>171</v>
      </c>
      <c r="B9" s="43">
        <v>1762.152</v>
      </c>
      <c r="C9" s="43">
        <v>1709.09</v>
      </c>
      <c r="D9" s="43">
        <v>1726.366</v>
      </c>
    </row>
    <row r="10" spans="1:4" x14ac:dyDescent="0.4">
      <c r="A10" s="6" t="s">
        <v>172</v>
      </c>
      <c r="B10" s="43">
        <v>1890.4880000000001</v>
      </c>
      <c r="C10" s="43">
        <v>1828.788</v>
      </c>
      <c r="D10" s="43">
        <v>1871.9780000000001</v>
      </c>
    </row>
    <row r="11" spans="1:4" x14ac:dyDescent="0.4">
      <c r="A11" s="6" t="s">
        <v>173</v>
      </c>
      <c r="B11" s="44">
        <f>AVERAGE(B4:B10)</f>
        <v>1905.6485714285714</v>
      </c>
      <c r="C11" s="44">
        <f t="shared" ref="C11:D11" si="0">AVERAGE(C4:C10)</f>
        <v>1875.8562857142858</v>
      </c>
      <c r="D11" s="44">
        <f t="shared" si="0"/>
        <v>1955.0085714285717</v>
      </c>
    </row>
  </sheetData>
  <mergeCells count="1">
    <mergeCell ref="A1:D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opLeftCell="A3" workbookViewId="0">
      <selection activeCell="J12" sqref="J12"/>
    </sheetView>
  </sheetViews>
  <sheetFormatPr defaultRowHeight="17.399999999999999" x14ac:dyDescent="0.4"/>
  <cols>
    <col min="2" max="2" width="9.5" bestFit="1" customWidth="1"/>
    <col min="4" max="4" width="8.69921875" customWidth="1"/>
    <col min="5" max="5" width="9.69921875" bestFit="1" customWidth="1"/>
  </cols>
  <sheetData>
    <row r="1" spans="1:5" ht="21" x14ac:dyDescent="0.4">
      <c r="A1" s="16" t="s">
        <v>174</v>
      </c>
      <c r="B1" s="16"/>
      <c r="C1" s="16"/>
      <c r="D1" s="16"/>
      <c r="E1" s="16"/>
    </row>
    <row r="3" spans="1:5" x14ac:dyDescent="0.4">
      <c r="A3" s="6" t="s">
        <v>175</v>
      </c>
      <c r="B3" s="6" t="s">
        <v>176</v>
      </c>
      <c r="C3" s="6" t="s">
        <v>177</v>
      </c>
      <c r="D3" s="6" t="s">
        <v>178</v>
      </c>
      <c r="E3" s="6" t="s">
        <v>179</v>
      </c>
    </row>
    <row r="4" spans="1:5" x14ac:dyDescent="0.4">
      <c r="A4" s="6" t="s">
        <v>180</v>
      </c>
      <c r="B4" s="11">
        <v>50000</v>
      </c>
      <c r="C4" s="6">
        <v>30</v>
      </c>
      <c r="D4" s="11">
        <f>B4*C4*15%</f>
        <v>225000</v>
      </c>
      <c r="E4" s="11">
        <f>B4*C4</f>
        <v>1500000</v>
      </c>
    </row>
    <row r="5" spans="1:5" x14ac:dyDescent="0.4">
      <c r="A5" s="6" t="s">
        <v>181</v>
      </c>
      <c r="B5" s="11">
        <v>80000</v>
      </c>
      <c r="C5" s="6">
        <v>56</v>
      </c>
      <c r="D5" s="11">
        <f>B5*C5*20%</f>
        <v>896000</v>
      </c>
      <c r="E5" s="11">
        <f>B5*C5</f>
        <v>4480000</v>
      </c>
    </row>
    <row r="6" spans="1:5" x14ac:dyDescent="0.4">
      <c r="A6" s="6" t="s">
        <v>182</v>
      </c>
      <c r="B6" s="11">
        <v>45000</v>
      </c>
      <c r="C6" s="6">
        <v>25</v>
      </c>
      <c r="D6" s="11">
        <f>B6*C6*12%</f>
        <v>135000</v>
      </c>
      <c r="E6" s="11">
        <f>B6*C6</f>
        <v>1125000</v>
      </c>
    </row>
    <row r="7" spans="1:5" x14ac:dyDescent="0.4">
      <c r="A7" s="6" t="s">
        <v>183</v>
      </c>
      <c r="B7" s="11">
        <v>100000</v>
      </c>
      <c r="C7" s="6">
        <v>20</v>
      </c>
      <c r="D7" s="11">
        <f>B7*C7*10%</f>
        <v>200000</v>
      </c>
      <c r="E7" s="11">
        <f>B7*C7</f>
        <v>2000000</v>
      </c>
    </row>
    <row r="8" spans="1:5" x14ac:dyDescent="0.4">
      <c r="A8" s="6" t="s">
        <v>184</v>
      </c>
      <c r="B8" s="11">
        <v>40000</v>
      </c>
      <c r="C8" s="6">
        <v>35</v>
      </c>
      <c r="D8" s="11">
        <f>B8*C8*18%</f>
        <v>252000</v>
      </c>
      <c r="E8" s="11">
        <f>B8*C8</f>
        <v>1400000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망고단가</vt:lpstr>
      <vt:lpstr>사과단가</vt:lpstr>
      <vt:lpstr>서울시</vt:lpstr>
      <vt:lpstr>오렌지단가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박형욱</cp:lastModifiedBy>
  <dcterms:created xsi:type="dcterms:W3CDTF">2023-04-27T08:01:32Z</dcterms:created>
  <dcterms:modified xsi:type="dcterms:W3CDTF">2025-12-20T06:31:33Z</dcterms:modified>
</cp:coreProperties>
</file>