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김선우\Desktop\기출1\"/>
    </mc:Choice>
  </mc:AlternateContent>
  <xr:revisionPtr revIDLastSave="0" documentId="13_ncr:1_{8B3A3F91-C829-4BA8-8D41-953E885FE663}" xr6:coauthVersionLast="47" xr6:coauthVersionMax="47" xr10:uidLastSave="{00000000-0000-0000-0000-000000000000}"/>
  <bookViews>
    <workbookView xWindow="360" yWindow="495" windowWidth="14730" windowHeight="14985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eta.T" hidden="1" xlm="1">#NAME?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4" l="1"/>
  <c r="E18" i="4"/>
  <c r="E19" i="4"/>
  <c r="E20" i="4"/>
  <c r="E21" i="4"/>
  <c r="E22" i="4"/>
  <c r="E23" i="4"/>
  <c r="E24" i="4"/>
  <c r="E25" i="4"/>
  <c r="E16" i="4"/>
  <c r="D30" i="4"/>
  <c r="D31" i="4"/>
  <c r="D32" i="4"/>
  <c r="D33" i="4"/>
  <c r="D34" i="4"/>
  <c r="D35" i="4"/>
  <c r="D36" i="4"/>
  <c r="D29" i="4"/>
  <c r="I25" i="4"/>
  <c r="I12" i="4"/>
  <c r="D4" i="4"/>
  <c r="D5" i="4"/>
  <c r="D6" i="4"/>
  <c r="D7" i="4"/>
  <c r="D8" i="4"/>
  <c r="D9" i="4"/>
  <c r="D10" i="4"/>
  <c r="D11" i="4"/>
  <c r="D12" i="4"/>
  <c r="D3" i="4"/>
  <c r="I5" i="7"/>
  <c r="I6" i="7"/>
  <c r="I7" i="7"/>
  <c r="I8" i="7"/>
  <c r="I9" i="7"/>
  <c r="I10" i="7"/>
  <c r="I4" i="7"/>
  <c r="E21" i="5"/>
  <c r="D21" i="5"/>
  <c r="C21" i="5"/>
  <c r="E15" i="5"/>
  <c r="D15" i="5"/>
  <c r="C15" i="5"/>
  <c r="E9" i="5"/>
  <c r="E23" i="5" s="1"/>
  <c r="D9" i="5"/>
  <c r="D23" i="5" s="1"/>
  <c r="C9" i="5"/>
  <c r="C23" i="5" s="1"/>
  <c r="I10" i="4"/>
  <c r="I11" i="4"/>
  <c r="I9" i="4"/>
  <c r="I7" i="4"/>
  <c r="I8" i="4"/>
  <c r="I6" i="4"/>
  <c r="I4" i="4"/>
  <c r="I5" i="4"/>
  <c r="I3" i="4"/>
  <c r="B4" i="6" l="1"/>
  <c r="B7" i="6" s="1"/>
  <c r="F7" i="5" l="1"/>
  <c r="F13" i="5" l="1"/>
  <c r="F19" i="5"/>
  <c r="F18" i="5"/>
  <c r="F17" i="5"/>
  <c r="F12" i="5"/>
  <c r="F11" i="5"/>
  <c r="F4" i="5"/>
  <c r="F6" i="5"/>
  <c r="F5" i="5"/>
  <c r="F16" i="5"/>
  <c r="F20" i="5" s="1"/>
  <c r="F10" i="5"/>
  <c r="F14" i="5" s="1"/>
  <c r="F8" i="5" l="1"/>
  <c r="F22" i="5" s="1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<sst xmlns="http://schemas.openxmlformats.org/spreadsheetml/2006/main" count="326" uniqueCount="250">
  <si>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</si>
  <si>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</si>
  <si>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</si>
  <si>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</si>
  <si>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</si>
  <si>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</si>
  <si>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</si>
  <si>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</si>
  <si>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</si>
  <si>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</si>
  <si>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</si>
  <si>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</si>
  <si>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</si>
  <si>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</si>
  <si>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</si>
  <si>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</si>
  <si>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</si>
  <si>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</si>
  <si>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</si>
  <si>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</si>
  <si>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</si>
  <si>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</si>
  <si>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</si>
  <si>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</si>
  <si>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</si>
  <si>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</si>
  <si>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</si>
  <si>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</si>
  <si>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</si>
  <si>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</si>
  <si>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</si>
  <si>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</si>
  <si>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</si>
  <si>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</si>
  <si>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</si>
  <si>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</si>
  <si>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</si>
  <si>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</si>
  <si>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</si>
  <si>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</si>
  <si>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</si>
  <si>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</si>
  <si>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</si>
  <si>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</si>
  <si>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</si>
  <si>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</si>
  <si>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</si>
  <si>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</si>
  <si>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</si>
  <si>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</si>
  <si>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</si>
  <si>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</si>
  <si>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</si>
  <si>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</si>
  <si>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</si>
  <si>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</si>
  <si>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</si>
  <si>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</si>
  <si>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</si>
  <si>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</si>
  <si>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</si>
  <si>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</si>
  <si>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</si>
  <si>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</si>
  <si>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</si>
  <si>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</si>
  <si>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</si>
  <si>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</si>
  <si>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</si>
  <si>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</si>
  <si>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</si>
  <si>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</si>
  <si>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</si>
  <si>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</si>
  <si>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</si>
  <si>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</si>
  <si>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</si>
  <si>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</si>
  <si>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</si>
  <si>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</si>
  <si>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</si>
  <si>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</si>
  <si>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</si>
  <si>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</si>
  <si>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</si>
  <si>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</si>
  <si>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</si>
  <si>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</si>
  <si>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</si>
  <si>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</si>
  <si>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</si>
  <si>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</si>
  <si>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</si>
  <si>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</si>
  <si>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</si>
  <si>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</si>
  <si>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</si>
  <si>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</si>
  <si>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</si>
  <si>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</si>
  <si>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</si>
  <si>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</si>
  <si>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</si>
  <si>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</si>
  <si>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</si>
  <si>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</si>
  <si>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</si>
  <si>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</si>
  <si>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</si>
  <si>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</si>
  <si>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</si>
  <si>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</si>
  <si>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</si>
  <si>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</si>
  <si>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</si>
  <si>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</si>
  <si>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</si>
  <si>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</si>
  <si>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</si>
  <si>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</si>
  <si>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</si>
  <si>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</si>
  <si>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</si>
  <si>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</si>
  <si>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</si>
  <si>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</si>
  <si>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</si>
  <si>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</si>
  <si>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</si>
  <si>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</si>
  <si>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</si>
  <si>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</si>
  <si>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</si>
  <si>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</si>
  <si>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</si>
  <si>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</si>
  <si>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</si>
  <si>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</si>
  <si>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</si>
  <si>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</si>
  <si>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</si>
  <si>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</si>
  <si>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</si>
  <si>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</si>
  <si>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</si>
  <si>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</si>
  <si>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</si>
  <si>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</si>
  <si>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</si>
  <si>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</si>
  <si>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</si>
  <si>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</si>
  <si>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</si>
  <si>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</si>
  <si>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</si>
  <si>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</si>
  <si>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</si>
  <si>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</si>
  <si>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</si>
  <si>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</si>
  <si>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</si>
  <si>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</si>
  <si>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</si>
  <si>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</si>
  <si>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</si>
  <si>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</si>
  <si>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</si>
  <si>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</si>
  <si>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</si>
  <si>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</si>
  <si>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</si>
  <si>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</si>
  <si>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</si>
  <si>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</si>
  <si>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</si>
  <si>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</si>
  <si>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</si>
  <si>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</si>
  <si>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</si>
  <si>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</si>
  <si>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</si>
  <si>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</si>
  <si>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</si>
  <si>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</si>
  <si>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</si>
  <si>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</si>
  <si>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</si>
  <si>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</si>
  <si>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</si>
  <si>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</si>
  <si>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</si>
  <si>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</si>
  <si>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</si>
  <si>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</si>
  <si>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</si>
  <si>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</si>
  <si>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</si>
  <si>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</si>
  <si>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</si>
  <si>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</si>
  <si>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</si>
  <si>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</si>
  <si>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</si>
  <si>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</si>
  <si>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</si>
  <si>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</si>
  <si>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</si>
  <si>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</si>
  <si>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</si>
  <si>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</si>
  <si>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강좌명</t>
    <phoneticPr fontId="1" type="noConversion"/>
  </si>
  <si>
    <t>강사명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</si>
  <si>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</si>
  <si>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</si>
  <si>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</si>
  <si>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</si>
  <si>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</si>
  <si>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</si>
  <si>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</si>
  <si>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</si>
  <si>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gb-5416</t>
    <phoneticPr fontId="1" type="noConversion"/>
  </si>
  <si>
    <t xml:space="preserve"> 웹퍼블리셔</t>
    <phoneticPr fontId="1" type="noConversion"/>
  </si>
  <si>
    <t>ai프로젝트</t>
    <phoneticPr fontId="1" type="noConversion"/>
  </si>
  <si>
    <t>프론트엔드개발</t>
    <phoneticPr fontId="1" type="noConversion"/>
  </si>
  <si>
    <t>네트워크보안</t>
    <phoneticPr fontId="1" type="noConversion"/>
  </si>
  <si>
    <t>빅데이터분석</t>
    <phoneticPr fontId="1" type="noConversion"/>
  </si>
  <si>
    <t>코딩(python)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</si>
  <si>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</si>
  <si>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</si>
  <si>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</si>
  <si>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</si>
  <si>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</si>
  <si>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</si>
  <si>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수량</t>
    <phoneticPr fontId="1" type="noConversion"/>
  </si>
  <si>
    <t>총액</t>
    <phoneticPr fontId="1" type="noConversion"/>
  </si>
  <si>
    <t>&gt;1200</t>
    <phoneticPr fontId="1" type="noConversion"/>
  </si>
  <si>
    <t>&lt;25,000,000</t>
    <phoneticPr fontId="1" type="noConversion"/>
  </si>
  <si>
    <t>거래처명</t>
    <phoneticPr fontId="1" type="noConversion"/>
  </si>
  <si>
    <t>단가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</si>
  <si>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</si>
  <si>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</si>
  <si>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</si>
  <si>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</si>
  <si>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</si>
  <si>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</si>
  <si>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</si>
  <si>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</si>
  <si>
    <t>부서</t>
    <phoneticPr fontId="1" type="noConversion"/>
  </si>
  <si>
    <t>영업1팀</t>
    <phoneticPr fontId="1" type="noConversion"/>
  </si>
  <si>
    <t>영업2팀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</si>
</sst>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_ "/>
    <numFmt numFmtId="177" formatCode="#,##0_ "/>
    <numFmt numFmtId="178" formatCode="#,##0&quot;원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8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78" fontId="0" fillId="0" borderId="8" xfId="0" applyNumberFormat="1" applyBorder="1">
      <alignment vertical="center"/>
    </xf>
    <xf numFmtId="41" fontId="0" fillId="0" borderId="8" xfId="1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41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14E02F16-4680-4571-4D25-FEBC33CC6354}"/>
            </a:ext>
          </a:extLst>
        </xdr:cNvPr>
        <xdr:cNvSpPr/>
      </xdr:nvSpPr>
      <xdr:spPr>
        <a:xfrm>
          <a:off x="2019300" y="2352675"/>
          <a:ext cx="100965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E5F868-7340-464C-9C2F-4374BF696721}" name="표1" displayName="표1" ref="A3:F23" totalsRowShown="0" headerRowDxfId="9" dataDxfId="7" headerRowBorderDxfId="8" tableBorderDxfId="6" dataCellStyle="쉼표 [0]">
  <autoFilter ref="A3:F23" xr:uid="{8DE5F868-7340-464C-9C2F-4374BF696721}"/>
  <tableColumns count="6">
    <tableColumn id="1" xr3:uid="{AF0B96C3-2303-4B09-BF23-6A43340082AD}" name="사원명" dataDxfId="5"/>
    <tableColumn id="2" xr3:uid="{00CEDEF7-8C85-41A1-A4A0-F1C0B8F6AC79}" name="부서" dataDxfId="4"/>
    <tableColumn id="3" xr3:uid="{940BE040-509F-4F1E-83C3-6955C20F3403}" name="1월" dataDxfId="3" dataCellStyle="쉼표 [0]"/>
    <tableColumn id="4" xr3:uid="{EEF70DFB-F67C-4289-979C-30BC114D2B0A}" name="2월" dataDxfId="2" dataCellStyle="쉼표 [0]"/>
    <tableColumn id="5" xr3:uid="{8998E178-9338-4A52-96FE-6C3BA3C98F0A}" name="3월" dataDxfId="1" dataCellStyle="쉼표 [0]"/>
    <tableColumn id="6" xr3:uid="{8DAEFEF0-C07D-4C04-A668-D543C51CE0A1}" name="총계" dataDxfId="0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D9" sqref="D9"/>
    </sheetView>
  </sheetViews>
  <sheetFormatPr defaultRowHeight="16.5" x14ac:dyDescent="0.3"/>
  <cols>
    <col min="2" max="2" width="14.37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209</v>
      </c>
      <c r="B3" s="1" t="s">
        <v>210</v>
      </c>
      <c r="C3" s="1" t="s">
        <v>211</v>
      </c>
      <c r="D3" s="1" t="s">
        <v>212</v>
      </c>
      <c r="E3" s="1" t="s">
        <v>213</v>
      </c>
      <c r="F3" s="1" t="s">
        <v>214</v>
      </c>
    </row>
    <row r="4" spans="1:6" x14ac:dyDescent="0.3">
      <c r="A4" s="1" t="s">
        <v>215</v>
      </c>
      <c r="B4" s="1" t="s">
        <v>226</v>
      </c>
      <c r="C4" s="1" t="s">
        <v>227</v>
      </c>
      <c r="D4" s="1">
        <v>30</v>
      </c>
      <c r="E4" s="1">
        <v>24</v>
      </c>
      <c r="F4" s="2">
        <v>125000</v>
      </c>
    </row>
    <row r="5" spans="1:6" x14ac:dyDescent="0.3">
      <c r="A5" s="1" t="s">
        <v>216</v>
      </c>
      <c r="B5" s="1" t="s">
        <v>225</v>
      </c>
      <c r="C5" s="1" t="s">
        <v>228</v>
      </c>
      <c r="D5" s="1">
        <v>45</v>
      </c>
      <c r="E5" s="1">
        <v>18</v>
      </c>
      <c r="F5" s="2">
        <v>180000</v>
      </c>
    </row>
    <row r="6" spans="1:6" x14ac:dyDescent="0.3">
      <c r="A6" s="1" t="s">
        <v>217</v>
      </c>
      <c r="B6" s="1" t="s">
        <v>224</v>
      </c>
      <c r="C6" s="1" t="s">
        <v>229</v>
      </c>
      <c r="D6" s="1">
        <v>35</v>
      </c>
      <c r="E6" s="1">
        <v>26</v>
      </c>
      <c r="F6" s="2">
        <v>164000</v>
      </c>
    </row>
    <row r="7" spans="1:6" x14ac:dyDescent="0.3">
      <c r="A7" s="1" t="s">
        <v>218</v>
      </c>
      <c r="B7" s="1" t="s">
        <v>223</v>
      </c>
      <c r="C7" s="1" t="s">
        <v>230</v>
      </c>
      <c r="D7" s="1">
        <v>40</v>
      </c>
      <c r="E7" s="1">
        <v>25</v>
      </c>
      <c r="F7" s="2">
        <v>150000</v>
      </c>
    </row>
    <row r="8" spans="1:6" x14ac:dyDescent="0.3">
      <c r="A8" s="1" t="s">
        <v>219</v>
      </c>
      <c r="B8" s="1" t="s">
        <v>222</v>
      </c>
      <c r="C8" s="1" t="s">
        <v>231</v>
      </c>
      <c r="D8" s="1">
        <v>30</v>
      </c>
      <c r="E8" s="1">
        <v>22</v>
      </c>
      <c r="F8" s="2">
        <v>160000</v>
      </c>
    </row>
    <row r="9" spans="1:6" x14ac:dyDescent="0.3">
      <c r="A9" s="1" t="s">
        <v>220</v>
      </c>
      <c r="B9" s="1" t="s">
        <v>221</v>
      </c>
      <c r="C9" s="1" t="s">
        <v>232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L11" sqref="L11"/>
    </sheetView>
  </sheetViews>
  <sheetFormatPr defaultRowHeight="16.5" x14ac:dyDescent="0.3"/>
  <cols>
    <col min="2" max="2" width="14.375" bestFit="1" customWidth="1"/>
    <col min="3" max="3" width="11.125" bestFit="1" customWidth="1"/>
    <col min="7" max="7" width="12.375" bestFit="1" customWidth="1"/>
  </cols>
  <sheetData>
    <row r="1" spans="1:7" ht="22.5" x14ac:dyDescent="0.3">
      <c r="A1" s="35" t="s">
        <v>1</v>
      </c>
      <c r="B1" s="35"/>
      <c r="C1" s="35"/>
      <c r="D1" s="35"/>
      <c r="E1" s="35"/>
      <c r="F1" s="35"/>
      <c r="G1" s="35"/>
    </row>
    <row r="3" spans="1:7" ht="17.25" thickBot="1" x14ac:dyDescent="0.35">
      <c r="A3" s="28" t="s">
        <v>6</v>
      </c>
      <c r="B3" s="28" t="s">
        <v>2</v>
      </c>
      <c r="C3" s="28" t="s">
        <v>27</v>
      </c>
      <c r="D3" s="28" t="s">
        <v>7</v>
      </c>
      <c r="E3" s="28" t="s">
        <v>3</v>
      </c>
      <c r="F3" s="28" t="s">
        <v>4</v>
      </c>
      <c r="G3" s="28" t="s">
        <v>5</v>
      </c>
    </row>
    <row r="4" spans="1:7" ht="17.25" thickTop="1" x14ac:dyDescent="0.3">
      <c r="A4" s="37" t="s">
        <v>8</v>
      </c>
      <c r="B4" s="24" t="s">
        <v>11</v>
      </c>
      <c r="C4" s="25">
        <v>45783</v>
      </c>
      <c r="D4" s="24" t="s">
        <v>19</v>
      </c>
      <c r="E4" s="26">
        <v>11500</v>
      </c>
      <c r="F4" s="27">
        <v>1382</v>
      </c>
      <c r="G4" s="26">
        <f t="shared" ref="G4:G9" si="0">E4*F4</f>
        <v>15893000</v>
      </c>
    </row>
    <row r="5" spans="1:7" x14ac:dyDescent="0.3">
      <c r="A5" s="36"/>
      <c r="B5" s="3" t="s">
        <v>13</v>
      </c>
      <c r="C5" s="4">
        <v>45945</v>
      </c>
      <c r="D5" s="3" t="s">
        <v>21</v>
      </c>
      <c r="E5" s="23">
        <v>14200</v>
      </c>
      <c r="F5" s="9">
        <v>1237</v>
      </c>
      <c r="G5" s="23">
        <f t="shared" si="0"/>
        <v>17565400</v>
      </c>
    </row>
    <row r="6" spans="1:7" x14ac:dyDescent="0.3">
      <c r="A6" s="36"/>
      <c r="B6" s="3" t="s">
        <v>12</v>
      </c>
      <c r="C6" s="4">
        <v>45924</v>
      </c>
      <c r="D6" s="3" t="s">
        <v>22</v>
      </c>
      <c r="E6" s="23">
        <v>9500</v>
      </c>
      <c r="F6" s="9">
        <v>1186</v>
      </c>
      <c r="G6" s="23">
        <f t="shared" si="0"/>
        <v>11267000</v>
      </c>
    </row>
    <row r="7" spans="1:7" x14ac:dyDescent="0.3">
      <c r="A7" s="36"/>
      <c r="B7" s="3" t="s">
        <v>14</v>
      </c>
      <c r="C7" s="4">
        <v>45752</v>
      </c>
      <c r="D7" s="3" t="s">
        <v>24</v>
      </c>
      <c r="E7" s="23">
        <v>11300</v>
      </c>
      <c r="F7" s="9">
        <v>1562</v>
      </c>
      <c r="G7" s="23">
        <f t="shared" si="0"/>
        <v>17650600</v>
      </c>
    </row>
    <row r="8" spans="1:7" x14ac:dyDescent="0.3">
      <c r="A8" s="36"/>
      <c r="B8" s="3" t="s">
        <v>18</v>
      </c>
      <c r="C8" s="4">
        <v>45856</v>
      </c>
      <c r="D8" s="3" t="s">
        <v>26</v>
      </c>
      <c r="E8" s="23">
        <v>12400</v>
      </c>
      <c r="F8" s="9">
        <v>1739</v>
      </c>
      <c r="G8" s="23">
        <f t="shared" si="0"/>
        <v>21563600</v>
      </c>
    </row>
    <row r="9" spans="1:7" x14ac:dyDescent="0.3">
      <c r="A9" s="36" t="s">
        <v>9</v>
      </c>
      <c r="B9" s="3" t="s">
        <v>28</v>
      </c>
      <c r="C9" s="4">
        <v>45907</v>
      </c>
      <c r="D9" s="3" t="s">
        <v>29</v>
      </c>
      <c r="E9" s="23">
        <v>15000</v>
      </c>
      <c r="F9" s="9">
        <v>1503</v>
      </c>
      <c r="G9" s="23">
        <f t="shared" si="0"/>
        <v>22545000</v>
      </c>
    </row>
    <row r="10" spans="1:7" x14ac:dyDescent="0.3">
      <c r="A10" s="36"/>
      <c r="B10" s="3" t="s">
        <v>16</v>
      </c>
      <c r="C10" s="4">
        <v>45737</v>
      </c>
      <c r="D10" s="3" t="s">
        <v>20</v>
      </c>
      <c r="E10" s="23">
        <v>12300</v>
      </c>
      <c r="F10" s="9">
        <v>1495</v>
      </c>
      <c r="G10" s="23">
        <f t="shared" ref="G10:G12" si="1">E10*F10</f>
        <v>18388500</v>
      </c>
    </row>
    <row r="11" spans="1:7" x14ac:dyDescent="0.3">
      <c r="A11" s="36" t="s">
        <v>10</v>
      </c>
      <c r="B11" s="3" t="s">
        <v>15</v>
      </c>
      <c r="C11" s="4">
        <v>45838</v>
      </c>
      <c r="D11" s="3" t="s">
        <v>23</v>
      </c>
      <c r="E11" s="23">
        <v>10600</v>
      </c>
      <c r="F11" s="9">
        <v>1684</v>
      </c>
      <c r="G11" s="23">
        <f t="shared" si="1"/>
        <v>17850400</v>
      </c>
    </row>
    <row r="12" spans="1:7" x14ac:dyDescent="0.3">
      <c r="A12" s="36"/>
      <c r="B12" s="3" t="s">
        <v>17</v>
      </c>
      <c r="C12" s="4">
        <v>45799</v>
      </c>
      <c r="D12" s="3" t="s">
        <v>25</v>
      </c>
      <c r="E12" s="23">
        <v>13500</v>
      </c>
      <c r="F12" s="9">
        <v>1337</v>
      </c>
      <c r="G12" s="23">
        <f t="shared" si="1"/>
        <v>18049500</v>
      </c>
    </row>
  </sheetData>
  <mergeCells count="4">
    <mergeCell ref="A1:G1"/>
    <mergeCell ref="A11:A12"/>
    <mergeCell ref="A9:A10"/>
    <mergeCell ref="A4:A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workbookViewId="0">
      <selection activeCell="C7" sqref="C7"/>
    </sheetView>
  </sheetViews>
  <sheetFormatPr defaultRowHeight="16.5" x14ac:dyDescent="0.3"/>
  <cols>
    <col min="1" max="1" width="11.125" customWidth="1"/>
    <col min="2" max="2" width="10.625" customWidth="1"/>
    <col min="3" max="3" width="11.625" customWidth="1"/>
    <col min="4" max="6" width="12.125" customWidth="1"/>
  </cols>
  <sheetData>
    <row r="1" spans="1:6" ht="20.25" x14ac:dyDescent="0.3">
      <c r="A1" s="38" t="s">
        <v>50</v>
      </c>
      <c r="B1" s="38"/>
      <c r="C1" s="38"/>
      <c r="D1" s="38"/>
      <c r="E1" s="38"/>
      <c r="F1" s="38"/>
    </row>
    <row r="3" spans="1:6" x14ac:dyDescent="0.3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3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3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3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3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3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3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3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3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3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3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3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3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3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 x14ac:dyDescent="0.3">
      <c r="A19" s="1" t="s">
        <v>233</v>
      </c>
      <c r="B19" s="1" t="s">
        <v>234</v>
      </c>
      <c r="C19" s="1"/>
    </row>
    <row r="20" spans="1:6" x14ac:dyDescent="0.3">
      <c r="A20" s="1" t="s">
        <v>235</v>
      </c>
      <c r="B20" s="1"/>
      <c r="C20" s="1"/>
    </row>
    <row r="21" spans="1:6" x14ac:dyDescent="0.3">
      <c r="A21" s="1"/>
      <c r="B21" s="1" t="s">
        <v>236</v>
      </c>
      <c r="C21" s="1"/>
    </row>
    <row r="24" spans="1:6" x14ac:dyDescent="0.3">
      <c r="A24" s="1" t="s">
        <v>237</v>
      </c>
      <c r="B24" s="1" t="s">
        <v>238</v>
      </c>
      <c r="C24" s="1" t="s">
        <v>233</v>
      </c>
      <c r="D24" s="1" t="s">
        <v>234</v>
      </c>
      <c r="E24" s="1"/>
      <c r="F24" s="1"/>
    </row>
    <row r="25" spans="1:6" x14ac:dyDescent="0.3">
      <c r="A25" s="3" t="s">
        <v>40</v>
      </c>
      <c r="B25" s="5">
        <v>27600</v>
      </c>
      <c r="C25" s="5">
        <v>900</v>
      </c>
      <c r="D25" s="5">
        <v>24840000</v>
      </c>
    </row>
    <row r="26" spans="1:6" x14ac:dyDescent="0.3">
      <c r="A26" s="3" t="s">
        <v>42</v>
      </c>
      <c r="B26" s="5">
        <v>28800</v>
      </c>
      <c r="C26" s="5">
        <v>1500</v>
      </c>
      <c r="D26" s="5">
        <v>43200000</v>
      </c>
    </row>
    <row r="27" spans="1:6" x14ac:dyDescent="0.3">
      <c r="A27" s="3" t="s">
        <v>41</v>
      </c>
      <c r="B27" s="5">
        <v>30600</v>
      </c>
      <c r="C27" s="5">
        <v>800</v>
      </c>
      <c r="D27" s="5">
        <v>24480000</v>
      </c>
    </row>
    <row r="28" spans="1:6" x14ac:dyDescent="0.3">
      <c r="A28" s="3" t="s">
        <v>39</v>
      </c>
      <c r="B28" s="5">
        <v>32500</v>
      </c>
      <c r="C28" s="5">
        <v>1250</v>
      </c>
      <c r="D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abSelected="1" topLeftCell="A11" workbookViewId="0">
      <selection activeCell="E16" sqref="E16:E25"/>
    </sheetView>
  </sheetViews>
  <sheetFormatPr defaultRowHeight="16.5" x14ac:dyDescent="0.3"/>
  <cols>
    <col min="1" max="1" width="8.625" customWidth="1"/>
    <col min="2" max="2" width="10.75" customWidth="1"/>
    <col min="4" max="4" width="10.875" bestFit="1" customWidth="1"/>
    <col min="5" max="5" width="10.375" bestFit="1" customWidth="1"/>
    <col min="9" max="9" width="13.5" bestFit="1" customWidth="1"/>
  </cols>
  <sheetData>
    <row r="1" spans="1:9" x14ac:dyDescent="0.3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 x14ac:dyDescent="0.3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 x14ac:dyDescent="0.3">
      <c r="A3" s="3" t="s">
        <v>133</v>
      </c>
      <c r="B3" s="4">
        <v>45338</v>
      </c>
      <c r="C3" s="3" t="s">
        <v>122</v>
      </c>
      <c r="D3" s="3" t="str">
        <f>IF(OR(MONTH(B3)=3,MONTH(B3)=5),"발송","")</f>
        <v/>
      </c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 x14ac:dyDescent="0.3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IF(OR(MONTH(B4)=3,MONTH(B4)=5),"발송","")</f>
        <v/>
      </c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 x14ac:dyDescent="0.3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 x14ac:dyDescent="0.3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 x14ac:dyDescent="0.3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 x14ac:dyDescent="0.3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 x14ac:dyDescent="0.3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 x14ac:dyDescent="0.3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 x14ac:dyDescent="0.3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 x14ac:dyDescent="0.3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39" t="s">
        <v>120</v>
      </c>
      <c r="G12" s="40"/>
      <c r="H12" s="41"/>
      <c r="I12" s="20">
        <f ca="1">SUMIF(G3:H11,"용산",H3:H11)/SUM(H3:H11)</f>
        <v>0.44819819819819817</v>
      </c>
    </row>
    <row r="14" spans="1:9" x14ac:dyDescent="0.3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 x14ac:dyDescent="0.3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3" t="s">
        <v>81</v>
      </c>
      <c r="H15" s="3" t="s">
        <v>85</v>
      </c>
      <c r="I15" s="3" t="s">
        <v>165</v>
      </c>
    </row>
    <row r="16" spans="1:9" x14ac:dyDescent="0.3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CHOOSE(MID(A16,4,1),"일반석","비즈니스석","일등석")</f>
        <v>일반석</v>
      </c>
      <c r="G16" s="3" t="s">
        <v>169</v>
      </c>
      <c r="H16" s="3" t="s">
        <v>100</v>
      </c>
      <c r="I16" s="21">
        <v>56986400</v>
      </c>
    </row>
    <row r="17" spans="1:11" x14ac:dyDescent="0.3">
      <c r="A17" s="3" t="s">
        <v>155</v>
      </c>
      <c r="B17" s="4">
        <v>45392</v>
      </c>
      <c r="C17" s="3" t="s">
        <v>147</v>
      </c>
      <c r="D17" s="3">
        <v>8</v>
      </c>
      <c r="E17" s="22" t="str">
        <f t="shared" ref="E17:E25" si="1">CHOOSE(MID(A17,4,1),"일반석","비즈니스석","일등석")</f>
        <v>일반석</v>
      </c>
      <c r="G17" s="3" t="s">
        <v>168</v>
      </c>
      <c r="H17" s="3" t="s">
        <v>175</v>
      </c>
      <c r="I17" s="21">
        <v>35470100</v>
      </c>
    </row>
    <row r="18" spans="1:11" x14ac:dyDescent="0.3">
      <c r="A18" s="3" t="s">
        <v>160</v>
      </c>
      <c r="B18" s="4">
        <v>45393</v>
      </c>
      <c r="C18" s="3" t="s">
        <v>149</v>
      </c>
      <c r="D18" s="3">
        <v>4</v>
      </c>
      <c r="E18" s="22" t="str">
        <f t="shared" si="1"/>
        <v>일등석</v>
      </c>
      <c r="G18" s="3" t="s">
        <v>167</v>
      </c>
      <c r="H18" s="3" t="s">
        <v>100</v>
      </c>
      <c r="I18" s="21">
        <v>68341200</v>
      </c>
    </row>
    <row r="19" spans="1:11" x14ac:dyDescent="0.3">
      <c r="A19" s="3" t="s">
        <v>162</v>
      </c>
      <c r="B19" s="4">
        <v>45393</v>
      </c>
      <c r="C19" s="3" t="s">
        <v>150</v>
      </c>
      <c r="D19" s="3">
        <v>2</v>
      </c>
      <c r="E19" s="22" t="str">
        <f t="shared" si="1"/>
        <v>비즈니스석</v>
      </c>
      <c r="G19" s="3" t="s">
        <v>170</v>
      </c>
      <c r="H19" s="3" t="s">
        <v>175</v>
      </c>
      <c r="I19" s="21">
        <v>50185000</v>
      </c>
    </row>
    <row r="20" spans="1:11" x14ac:dyDescent="0.3">
      <c r="A20" s="3" t="s">
        <v>156</v>
      </c>
      <c r="B20" s="4">
        <v>45398</v>
      </c>
      <c r="C20" s="3" t="s">
        <v>151</v>
      </c>
      <c r="D20" s="3">
        <v>6</v>
      </c>
      <c r="E20" s="22" t="str">
        <f t="shared" si="1"/>
        <v>일반석</v>
      </c>
      <c r="G20" s="3" t="s">
        <v>171</v>
      </c>
      <c r="H20" s="3" t="s">
        <v>175</v>
      </c>
      <c r="I20" s="21">
        <v>62734900</v>
      </c>
    </row>
    <row r="21" spans="1:11" x14ac:dyDescent="0.3">
      <c r="A21" s="3" t="s">
        <v>163</v>
      </c>
      <c r="B21" s="4">
        <v>45400</v>
      </c>
      <c r="C21" s="3" t="s">
        <v>145</v>
      </c>
      <c r="D21" s="3">
        <v>5</v>
      </c>
      <c r="E21" s="22" t="str">
        <f t="shared" si="1"/>
        <v>비즈니스석</v>
      </c>
      <c r="G21" s="3" t="s">
        <v>166</v>
      </c>
      <c r="H21" s="3" t="s">
        <v>100</v>
      </c>
      <c r="I21" s="21">
        <v>39900000</v>
      </c>
    </row>
    <row r="22" spans="1:11" x14ac:dyDescent="0.3">
      <c r="A22" s="3" t="s">
        <v>159</v>
      </c>
      <c r="B22" s="4">
        <v>45400</v>
      </c>
      <c r="C22" s="3" t="s">
        <v>146</v>
      </c>
      <c r="D22" s="3">
        <v>3</v>
      </c>
      <c r="E22" s="22" t="str">
        <f t="shared" si="1"/>
        <v>일등석</v>
      </c>
      <c r="G22" s="3" t="s">
        <v>172</v>
      </c>
      <c r="H22" s="3" t="s">
        <v>100</v>
      </c>
      <c r="I22" s="21">
        <v>46984200</v>
      </c>
    </row>
    <row r="23" spans="1:11" x14ac:dyDescent="0.3">
      <c r="A23" s="3" t="s">
        <v>161</v>
      </c>
      <c r="B23" s="4">
        <v>45404</v>
      </c>
      <c r="C23" s="3" t="s">
        <v>148</v>
      </c>
      <c r="D23" s="3">
        <v>4</v>
      </c>
      <c r="E23" s="22" t="str">
        <f t="shared" si="1"/>
        <v>비즈니스석</v>
      </c>
      <c r="G23" s="3" t="s">
        <v>173</v>
      </c>
      <c r="H23" s="3" t="s">
        <v>175</v>
      </c>
      <c r="I23" s="21">
        <v>55121000</v>
      </c>
      <c r="J23" s="42" t="s">
        <v>176</v>
      </c>
      <c r="K23" s="43"/>
    </row>
    <row r="24" spans="1:11" x14ac:dyDescent="0.3">
      <c r="A24" s="3" t="s">
        <v>157</v>
      </c>
      <c r="B24" s="4">
        <v>45406</v>
      </c>
      <c r="C24" s="3" t="s">
        <v>152</v>
      </c>
      <c r="D24" s="3">
        <v>8</v>
      </c>
      <c r="E24" s="22" t="str">
        <f t="shared" si="1"/>
        <v>일반석</v>
      </c>
      <c r="G24" s="3" t="s">
        <v>174</v>
      </c>
      <c r="H24" s="3" t="s">
        <v>100</v>
      </c>
      <c r="I24" s="21">
        <v>43764900</v>
      </c>
      <c r="J24" s="3" t="s">
        <v>247</v>
      </c>
      <c r="K24" s="3" t="s">
        <v>247</v>
      </c>
    </row>
    <row r="25" spans="1:11" x14ac:dyDescent="0.3">
      <c r="A25" s="3" t="s">
        <v>158</v>
      </c>
      <c r="B25" s="4">
        <v>45406</v>
      </c>
      <c r="C25" s="3" t="s">
        <v>153</v>
      </c>
      <c r="D25" s="3">
        <v>6</v>
      </c>
      <c r="E25" s="22" t="str">
        <f t="shared" si="1"/>
        <v>일반석</v>
      </c>
      <c r="G25" s="44" t="s">
        <v>177</v>
      </c>
      <c r="H25" s="45"/>
      <c r="I25" s="21">
        <f>ROUNDUP(AVERAGE(DMAX(G15:I24,3,K24:K25),DMAX(G15:I24,3,J24:J25)),-3)</f>
        <v>65539000</v>
      </c>
      <c r="J25" s="3" t="s">
        <v>248</v>
      </c>
      <c r="K25" s="3" t="s">
        <v>249</v>
      </c>
    </row>
    <row r="27" spans="1:11" x14ac:dyDescent="0.3">
      <c r="A27" s="13" t="s">
        <v>178</v>
      </c>
      <c r="B27" s="14" t="s">
        <v>182</v>
      </c>
      <c r="F27" s="43" t="s">
        <v>183</v>
      </c>
      <c r="G27" s="43"/>
    </row>
    <row r="28" spans="1:11" x14ac:dyDescent="0.3">
      <c r="A28" s="3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 x14ac:dyDescent="0.3">
      <c r="A29" s="3" t="s">
        <v>188</v>
      </c>
      <c r="B29" s="4">
        <v>33305</v>
      </c>
      <c r="C29" s="3" t="s">
        <v>193</v>
      </c>
      <c r="D29" s="3" t="str">
        <f>YEAR(B29)&amp;VLOOKUP(C29,$F$29:$G$36,2,FALSE)</f>
        <v>1991man1</v>
      </c>
      <c r="F29" s="3" t="s">
        <v>199</v>
      </c>
      <c r="G29" s="3" t="s">
        <v>201</v>
      </c>
    </row>
    <row r="30" spans="1:11" x14ac:dyDescent="0.3">
      <c r="A30" s="3" t="s">
        <v>189</v>
      </c>
      <c r="B30" s="4">
        <v>30854</v>
      </c>
      <c r="C30" s="3" t="s">
        <v>195</v>
      </c>
      <c r="D30" s="3" t="str">
        <f t="shared" ref="D30:D36" si="2">YEAR(B30)&amp;VLOOKUP(C30,$F$29:$G$36,2,FALSE)</f>
        <v>1984fam1</v>
      </c>
      <c r="F30" s="3" t="s">
        <v>200</v>
      </c>
      <c r="G30" s="3" t="s">
        <v>202</v>
      </c>
    </row>
    <row r="31" spans="1:11" x14ac:dyDescent="0.3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3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3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3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3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3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workbookViewId="0">
      <selection activeCell="L14" sqref="L14"/>
    </sheetView>
  </sheetViews>
  <sheetFormatPr defaultRowHeight="16.5" outlineLevelRow="3" x14ac:dyDescent="0.3"/>
  <cols>
    <col min="3" max="6" width="13.125" customWidth="1"/>
  </cols>
  <sheetData>
    <row r="1" spans="1:6" ht="20.25" x14ac:dyDescent="0.3">
      <c r="A1" s="38" t="s">
        <v>86</v>
      </c>
      <c r="B1" s="38"/>
      <c r="C1" s="38"/>
      <c r="D1" s="38"/>
      <c r="E1" s="38"/>
      <c r="F1" s="38"/>
    </row>
    <row r="3" spans="1:6" x14ac:dyDescent="0.3">
      <c r="A3" s="24" t="s">
        <v>81</v>
      </c>
      <c r="B3" s="24" t="s">
        <v>85</v>
      </c>
      <c r="C3" s="24" t="s">
        <v>82</v>
      </c>
      <c r="D3" s="24" t="s">
        <v>84</v>
      </c>
      <c r="E3" s="24" t="s">
        <v>83</v>
      </c>
      <c r="F3" s="24" t="s">
        <v>87</v>
      </c>
    </row>
    <row r="4" spans="1:6" outlineLevel="3" x14ac:dyDescent="0.3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3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3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3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3">
      <c r="A8" s="3"/>
      <c r="B8" s="30" t="s">
        <v>243</v>
      </c>
      <c r="C8" s="5"/>
      <c r="D8" s="5"/>
      <c r="E8" s="5"/>
      <c r="F8" s="5">
        <f>SUBTOTAL(1,F4:F7)</f>
        <v>193572500</v>
      </c>
    </row>
    <row r="9" spans="1:6" outlineLevel="1" x14ac:dyDescent="0.3">
      <c r="A9" s="3"/>
      <c r="B9" s="29" t="s">
        <v>239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3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3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3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3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3">
      <c r="A14" s="3"/>
      <c r="B14" s="30" t="s">
        <v>244</v>
      </c>
      <c r="C14" s="5"/>
      <c r="D14" s="5"/>
      <c r="E14" s="5"/>
      <c r="F14" s="5">
        <f>SUBTOTAL(1,F10:F13)</f>
        <v>140640000</v>
      </c>
    </row>
    <row r="15" spans="1:6" outlineLevel="1" x14ac:dyDescent="0.3">
      <c r="A15" s="3"/>
      <c r="B15" s="30" t="s">
        <v>240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3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3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3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3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3">
      <c r="A20" s="31"/>
      <c r="B20" s="33" t="s">
        <v>245</v>
      </c>
      <c r="C20" s="32"/>
      <c r="D20" s="32"/>
      <c r="E20" s="32"/>
      <c r="F20" s="32">
        <f>SUBTOTAL(1,F16:F19)</f>
        <v>147170000</v>
      </c>
    </row>
    <row r="21" spans="1:6" outlineLevel="1" x14ac:dyDescent="0.3">
      <c r="A21" s="31"/>
      <c r="B21" s="33" t="s">
        <v>241</v>
      </c>
      <c r="C21" s="32">
        <f>SUBTOTAL(9,C16:C19)</f>
        <v>194310000</v>
      </c>
      <c r="D21" s="32">
        <f>SUBTOTAL(9,D16:D19)</f>
        <v>197890000</v>
      </c>
      <c r="E21" s="32">
        <f>SUBTOTAL(9,E16:E19)</f>
        <v>196480000</v>
      </c>
      <c r="F21" s="32"/>
    </row>
    <row r="22" spans="1:6" x14ac:dyDescent="0.3">
      <c r="A22" s="31"/>
      <c r="B22" s="33" t="s">
        <v>246</v>
      </c>
      <c r="C22" s="32"/>
      <c r="D22" s="32"/>
      <c r="E22" s="32"/>
      <c r="F22" s="32">
        <f>SUBTOTAL(1,F4:F19)</f>
        <v>160460833.33333334</v>
      </c>
    </row>
    <row r="23" spans="1:6" x14ac:dyDescent="0.3">
      <c r="A23" s="31"/>
      <c r="B23" s="33" t="s">
        <v>242</v>
      </c>
      <c r="C23" s="32">
        <f>SUBTOTAL(9,C4:C19)</f>
        <v>603410000</v>
      </c>
      <c r="D23" s="32">
        <f>SUBTOTAL(9,D4:D19)</f>
        <v>651660000</v>
      </c>
      <c r="E23" s="32">
        <f>SUBTOTAL(9,E4:E19)</f>
        <v>670460000</v>
      </c>
      <c r="F23" s="32"/>
    </row>
  </sheetData>
  <sortState xmlns:xlrd2="http://schemas.microsoft.com/office/spreadsheetml/2017/richdata2" ref="A4:F19">
    <sortCondition ref="B4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D7" sqref="D7"/>
    </sheetView>
  </sheetViews>
  <sheetFormatPr defaultRowHeight="16.5" x14ac:dyDescent="0.3"/>
  <cols>
    <col min="2" max="2" width="12.625" bestFit="1" customWidth="1"/>
    <col min="3" max="7" width="12.625" customWidth="1"/>
  </cols>
  <sheetData>
    <row r="1" spans="1:7" x14ac:dyDescent="0.3">
      <c r="A1" s="46" t="s">
        <v>103</v>
      </c>
      <c r="B1" s="46"/>
    </row>
    <row r="2" spans="1:7" x14ac:dyDescent="0.3">
      <c r="A2" s="3" t="s">
        <v>104</v>
      </c>
      <c r="B2" s="5">
        <v>24000</v>
      </c>
    </row>
    <row r="3" spans="1:7" x14ac:dyDescent="0.3">
      <c r="A3" s="3" t="s">
        <v>105</v>
      </c>
      <c r="B3" s="5">
        <v>12000</v>
      </c>
    </row>
    <row r="4" spans="1:7" x14ac:dyDescent="0.3">
      <c r="A4" s="3" t="s">
        <v>106</v>
      </c>
      <c r="B4" s="5">
        <f>B2*30%*B3</f>
        <v>86400000</v>
      </c>
    </row>
    <row r="5" spans="1:7" x14ac:dyDescent="0.3">
      <c r="A5" s="3" t="s">
        <v>107</v>
      </c>
      <c r="B5" s="5">
        <v>95000000</v>
      </c>
    </row>
    <row r="6" spans="1:7" x14ac:dyDescent="0.3">
      <c r="A6" s="3" t="s">
        <v>108</v>
      </c>
      <c r="B6" s="5">
        <v>12000000</v>
      </c>
    </row>
    <row r="7" spans="1:7" x14ac:dyDescent="0.3">
      <c r="A7" s="3" t="s">
        <v>109</v>
      </c>
      <c r="B7" s="5">
        <f>B2*B3-SUM(B4:B6)</f>
        <v>94600000</v>
      </c>
    </row>
    <row r="10" spans="1:7" x14ac:dyDescent="0.3">
      <c r="C10" s="44" t="s">
        <v>105</v>
      </c>
      <c r="D10" s="47"/>
      <c r="E10" s="47"/>
      <c r="F10" s="47"/>
      <c r="G10" s="45"/>
    </row>
    <row r="11" spans="1:7" x14ac:dyDescent="0.3">
      <c r="A11" s="48" t="s">
        <v>104</v>
      </c>
      <c r="B11" s="9"/>
      <c r="C11" s="9">
        <v>10000</v>
      </c>
      <c r="D11" s="9">
        <v>11000</v>
      </c>
      <c r="E11" s="9">
        <v>12000</v>
      </c>
      <c r="F11" s="9">
        <v>13000</v>
      </c>
      <c r="G11" s="9">
        <v>14000</v>
      </c>
    </row>
    <row r="12" spans="1:7" x14ac:dyDescent="0.3">
      <c r="A12" s="48"/>
      <c r="B12" s="9">
        <v>20000</v>
      </c>
      <c r="C12" s="9">
        <f t="dataTable" ref="C12:G16" dt2D="1" dtr="1" r1="B2" r2="B3"/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3">
      <c r="A13" s="48"/>
      <c r="B13" s="9">
        <v>22000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3">
      <c r="A14" s="48"/>
      <c r="B14" s="9">
        <v>24000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3">
      <c r="A15" s="48"/>
      <c r="B15" s="9">
        <v>26000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3">
      <c r="A16" s="48"/>
      <c r="B16" s="9">
        <v>28000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I18" sqref="I18"/>
    </sheetView>
  </sheetViews>
  <sheetFormatPr defaultRowHeight="16.5" x14ac:dyDescent="0.3"/>
  <cols>
    <col min="1" max="9" width="6.625" customWidth="1"/>
  </cols>
  <sheetData>
    <row r="1" spans="1:9" ht="20.25" x14ac:dyDescent="0.3">
      <c r="A1" s="38" t="s">
        <v>51</v>
      </c>
      <c r="B1" s="38"/>
      <c r="C1" s="38"/>
      <c r="D1" s="38"/>
      <c r="E1" s="38"/>
      <c r="F1" s="38"/>
      <c r="G1" s="38"/>
      <c r="H1" s="38"/>
      <c r="I1" s="38"/>
    </row>
    <row r="2" spans="1:9" x14ac:dyDescent="0.3">
      <c r="I2" s="6" t="s">
        <v>68</v>
      </c>
    </row>
    <row r="3" spans="1:9" x14ac:dyDescent="0.3">
      <c r="A3" s="3" t="s">
        <v>52</v>
      </c>
      <c r="B3" s="34" t="s">
        <v>53</v>
      </c>
      <c r="C3" s="3" t="s">
        <v>54</v>
      </c>
      <c r="D3" s="34" t="s">
        <v>55</v>
      </c>
      <c r="E3" s="3" t="s">
        <v>56</v>
      </c>
      <c r="F3" s="34" t="s">
        <v>57</v>
      </c>
      <c r="G3" s="3" t="s">
        <v>58</v>
      </c>
      <c r="H3" s="34" t="s">
        <v>59</v>
      </c>
      <c r="I3" s="3" t="s">
        <v>60</v>
      </c>
    </row>
    <row r="4" spans="1:9" x14ac:dyDescent="0.3">
      <c r="A4" s="3" t="s">
        <v>61</v>
      </c>
      <c r="B4" s="34">
        <v>57</v>
      </c>
      <c r="C4" s="3">
        <v>51</v>
      </c>
      <c r="D4" s="34">
        <v>54</v>
      </c>
      <c r="E4" s="3">
        <v>52</v>
      </c>
      <c r="F4" s="34">
        <v>63</v>
      </c>
      <c r="G4" s="3">
        <v>77</v>
      </c>
      <c r="H4" s="34">
        <v>83</v>
      </c>
      <c r="I4" s="7">
        <f>AVERAGE(B4:H4)</f>
        <v>62.428571428571431</v>
      </c>
    </row>
    <row r="5" spans="1:9" x14ac:dyDescent="0.3">
      <c r="A5" s="3" t="s">
        <v>62</v>
      </c>
      <c r="B5" s="34">
        <v>49</v>
      </c>
      <c r="C5" s="3">
        <v>50</v>
      </c>
      <c r="D5" s="34">
        <v>45</v>
      </c>
      <c r="E5" s="3">
        <v>51</v>
      </c>
      <c r="F5" s="34">
        <v>55</v>
      </c>
      <c r="G5" s="3">
        <v>66</v>
      </c>
      <c r="H5" s="34">
        <v>78</v>
      </c>
      <c r="I5" s="7">
        <f t="shared" ref="I5:I10" si="0">AVERAGE(B5:H5)</f>
        <v>56.285714285714285</v>
      </c>
    </row>
    <row r="6" spans="1:9" x14ac:dyDescent="0.3">
      <c r="A6" s="3" t="s">
        <v>63</v>
      </c>
      <c r="B6" s="34">
        <v>53</v>
      </c>
      <c r="C6" s="3">
        <v>54</v>
      </c>
      <c r="D6" s="34">
        <v>56</v>
      </c>
      <c r="E6" s="3">
        <v>51</v>
      </c>
      <c r="F6" s="34">
        <v>60</v>
      </c>
      <c r="G6" s="3">
        <v>72</v>
      </c>
      <c r="H6" s="34">
        <v>67</v>
      </c>
      <c r="I6" s="7">
        <f t="shared" si="0"/>
        <v>59</v>
      </c>
    </row>
    <row r="7" spans="1:9" x14ac:dyDescent="0.3">
      <c r="A7" s="3" t="s">
        <v>64</v>
      </c>
      <c r="B7" s="34">
        <v>55</v>
      </c>
      <c r="C7" s="3">
        <v>56</v>
      </c>
      <c r="D7" s="34">
        <v>52</v>
      </c>
      <c r="E7" s="3">
        <v>50</v>
      </c>
      <c r="F7" s="34">
        <v>57</v>
      </c>
      <c r="G7" s="3">
        <v>74</v>
      </c>
      <c r="H7" s="34">
        <v>71</v>
      </c>
      <c r="I7" s="7">
        <f t="shared" si="0"/>
        <v>59.285714285714285</v>
      </c>
    </row>
    <row r="8" spans="1:9" x14ac:dyDescent="0.3">
      <c r="A8" s="3" t="s">
        <v>65</v>
      </c>
      <c r="B8" s="34">
        <v>51</v>
      </c>
      <c r="C8" s="3">
        <v>49</v>
      </c>
      <c r="D8" s="34">
        <v>48</v>
      </c>
      <c r="E8" s="3">
        <v>50</v>
      </c>
      <c r="F8" s="34">
        <v>56</v>
      </c>
      <c r="G8" s="3">
        <v>69</v>
      </c>
      <c r="H8" s="34">
        <v>74</v>
      </c>
      <c r="I8" s="7">
        <f t="shared" si="0"/>
        <v>56.714285714285715</v>
      </c>
    </row>
    <row r="9" spans="1:9" x14ac:dyDescent="0.3">
      <c r="A9" s="3" t="s">
        <v>66</v>
      </c>
      <c r="B9" s="34">
        <v>47</v>
      </c>
      <c r="C9" s="3">
        <v>49</v>
      </c>
      <c r="D9" s="34">
        <v>51</v>
      </c>
      <c r="E9" s="3">
        <v>53</v>
      </c>
      <c r="F9" s="34">
        <v>56</v>
      </c>
      <c r="G9" s="3">
        <v>63</v>
      </c>
      <c r="H9" s="34">
        <v>62</v>
      </c>
      <c r="I9" s="7">
        <f t="shared" si="0"/>
        <v>54.428571428571431</v>
      </c>
    </row>
    <row r="10" spans="1:9" x14ac:dyDescent="0.3">
      <c r="A10" s="3" t="s">
        <v>67</v>
      </c>
      <c r="B10" s="34">
        <v>54</v>
      </c>
      <c r="C10" s="3">
        <v>53</v>
      </c>
      <c r="D10" s="34">
        <v>54</v>
      </c>
      <c r="E10" s="3">
        <v>51</v>
      </c>
      <c r="F10" s="34">
        <v>60</v>
      </c>
      <c r="G10" s="3">
        <v>73</v>
      </c>
      <c r="H10" s="34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workbookViewId="0">
      <selection activeCell="P23" sqref="P23"/>
    </sheetView>
  </sheetViews>
  <sheetFormatPr defaultRowHeight="16.5" x14ac:dyDescent="0.3"/>
  <cols>
    <col min="3" max="3" width="10.375" bestFit="1" customWidth="1"/>
  </cols>
  <sheetData>
    <row r="1" spans="1:5" ht="20.25" x14ac:dyDescent="0.3">
      <c r="A1" s="38" t="s">
        <v>69</v>
      </c>
      <c r="B1" s="38"/>
      <c r="C1" s="38"/>
      <c r="D1" s="38"/>
      <c r="E1" s="38"/>
    </row>
    <row r="2" spans="1:5" x14ac:dyDescent="0.3">
      <c r="E2" s="6" t="s">
        <v>80</v>
      </c>
    </row>
    <row r="3" spans="1:5" x14ac:dyDescent="0.3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3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 x14ac:dyDescent="0.3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 x14ac:dyDescent="0.3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 x14ac:dyDescent="0.3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 x14ac:dyDescent="0.3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 x14ac:dyDescent="0.3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형선우</cp:lastModifiedBy>
  <dcterms:created xsi:type="dcterms:W3CDTF">2024-04-04T05:45:49Z</dcterms:created>
  <dcterms:modified xsi:type="dcterms:W3CDTF">2026-04-17T11:09:05Z</dcterms:modified>
</cp:coreProperties>
</file>