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ko10\OneDrive\Desktop\"/>
    </mc:Choice>
  </mc:AlternateContent>
  <xr:revisionPtr revIDLastSave="0" documentId="13_ncr:1_{70666DAF-EA04-4F11-960D-4AADDF950409}" xr6:coauthVersionLast="47" xr6:coauthVersionMax="47" xr10:uidLastSave="{00000000-0000-0000-0000-000000000000}"/>
  <bookViews>
    <workbookView xWindow="-120" yWindow="-120" windowWidth="29040" windowHeight="15720" activeTab="4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eta.AVERAGE" hidden="1" xlm="1">#NAME?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7" l="1"/>
  <c r="I6" i="7"/>
  <c r="I7" i="7"/>
  <c r="I8" i="7"/>
  <c r="I9" i="7"/>
  <c r="I10" i="7"/>
  <c r="I4" i="7"/>
  <c r="D30" i="4"/>
  <c r="D31" i="4"/>
  <c r="D32" i="4"/>
  <c r="D33" i="4"/>
  <c r="D34" i="4"/>
  <c r="D35" i="4"/>
  <c r="D36" i="4"/>
  <c r="D29" i="4"/>
  <c r="I25" i="4"/>
  <c r="E17" i="4"/>
  <c r="E18" i="4"/>
  <c r="E19" i="4"/>
  <c r="E20" i="4"/>
  <c r="E21" i="4"/>
  <c r="E22" i="4"/>
  <c r="E23" i="4"/>
  <c r="E24" i="4"/>
  <c r="E25" i="4"/>
  <c r="E16" i="4"/>
  <c r="I12" i="4"/>
  <c r="D12" i="4"/>
  <c r="D11" i="4"/>
  <c r="D10" i="4"/>
  <c r="D9" i="4"/>
  <c r="D8" i="4"/>
  <c r="D7" i="4"/>
  <c r="D6" i="4"/>
  <c r="D5" i="4"/>
  <c r="D4" i="4"/>
  <c r="D3" i="4"/>
  <c r="E21" i="5"/>
  <c r="D21" i="5"/>
  <c r="C21" i="5"/>
  <c r="E15" i="5"/>
  <c r="D15" i="5"/>
  <c r="C15" i="5"/>
  <c r="E9" i="5"/>
  <c r="D9" i="5"/>
  <c r="C9" i="5"/>
  <c r="I10" i="4"/>
  <c r="I11" i="4"/>
  <c r="I9" i="4"/>
  <c r="I7" i="4"/>
  <c r="I8" i="4"/>
  <c r="I6" i="4"/>
  <c r="I4" i="4"/>
  <c r="I5" i="4"/>
  <c r="I3" i="4"/>
  <c r="E23" i="5" l="1"/>
  <c r="D22" i="5"/>
  <c r="C23" i="5"/>
  <c r="D23" i="5"/>
  <c r="B4" i="6"/>
  <c r="B11" i="6" s="1"/>
  <c r="B7" i="6" l="1"/>
  <c r="F7" i="5"/>
  <c r="F13" i="5" l="1"/>
  <c r="F19" i="5"/>
  <c r="F18" i="5"/>
  <c r="F17" i="5"/>
  <c r="F12" i="5"/>
  <c r="F11" i="5"/>
  <c r="F4" i="5"/>
  <c r="F6" i="5"/>
  <c r="F5" i="5"/>
  <c r="F16" i="5"/>
  <c r="F20" i="5" s="1"/>
  <c r="F10" i="5"/>
  <c r="F14" i="5" l="1"/>
  <c r="F8" i="5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  <c r="F22" i="5" l="1"/>
</calcChain>
</file>

<file path=xl/sharedStrings.xml><?xml version="1.0" encoding="utf-8"?>
<sst xmlns="http://schemas.openxmlformats.org/spreadsheetml/2006/main" count="326" uniqueCount="243">
  <si>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</si>
  <si>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</si>
  <si>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</si>
  <si>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</si>
  <si>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</si>
  <si>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</si>
  <si>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</si>
  <si>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</si>
  <si>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</si>
  <si>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</si>
  <si>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</si>
  <si>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</si>
  <si>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</si>
  <si>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</si>
  <si>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</si>
  <si>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</si>
  <si>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</si>
  <si>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</si>
  <si>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</si>
  <si>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</si>
  <si>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</si>
  <si>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</si>
  <si>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</si>
  <si>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</si>
  <si>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</si>
  <si>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</si>
  <si>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</si>
  <si>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</si>
  <si>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</si>
  <si>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</si>
  <si>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</si>
  <si>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</si>
  <si>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</si>
  <si>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</si>
  <si>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</si>
  <si>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</si>
  <si>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</si>
  <si>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</si>
  <si>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</si>
  <si>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</si>
  <si>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</si>
  <si>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</si>
  <si>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</si>
  <si>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</si>
  <si>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</si>
  <si>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</si>
  <si>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</si>
  <si>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</si>
  <si>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</si>
  <si>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</si>
  <si>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</si>
  <si>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</si>
  <si>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</si>
  <si>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</si>
  <si>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</si>
  <si>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</si>
  <si>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</si>
  <si>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</si>
  <si>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</si>
  <si>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</si>
  <si>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</si>
  <si>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</si>
  <si>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</si>
  <si>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</si>
  <si>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</si>
  <si>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</si>
  <si>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</si>
  <si>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</si>
  <si>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</si>
  <si>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</si>
  <si>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</si>
  <si>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</si>
  <si>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</si>
  <si>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</si>
  <si>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</si>
  <si>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</si>
  <si>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</si>
  <si>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</si>
  <si>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</si>
  <si>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</si>
  <si>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</si>
  <si>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</si>
  <si>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</si>
  <si>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</si>
  <si>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</si>
  <si>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</si>
  <si>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</si>
  <si>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</si>
  <si>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</si>
  <si>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</si>
  <si>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</si>
  <si>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</si>
  <si>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</si>
  <si>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</si>
  <si>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</si>
  <si>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</si>
  <si>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</si>
  <si>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</si>
  <si>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</si>
  <si>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</si>
  <si>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</si>
  <si>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</si>
  <si>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</si>
  <si>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</si>
  <si>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</si>
  <si>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</si>
  <si>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</si>
  <si>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</si>
  <si>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</si>
  <si>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</si>
  <si>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</si>
  <si>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</si>
  <si>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</si>
  <si>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</si>
  <si>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</si>
  <si>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</si>
  <si>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</si>
  <si>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</si>
  <si>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</si>
  <si>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</si>
  <si>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</si>
  <si>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</si>
  <si>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</si>
  <si>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</si>
  <si>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</si>
  <si>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</si>
  <si>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</si>
  <si>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</si>
  <si>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</si>
  <si>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</si>
  <si>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</si>
  <si>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</si>
  <si>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</si>
  <si>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</si>
  <si>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</si>
  <si>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</si>
  <si>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</si>
  <si>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</si>
  <si>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</si>
  <si>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</si>
  <si>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</si>
  <si>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</si>
  <si>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</si>
  <si>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</si>
  <si>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</si>
  <si>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</si>
  <si>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</si>
  <si>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</si>
  <si>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</si>
  <si>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</si>
  <si>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</si>
  <si>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</si>
  <si>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</si>
  <si>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</si>
  <si>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</si>
  <si>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</si>
  <si>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</si>
  <si>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</si>
  <si>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</si>
  <si>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</si>
  <si>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</si>
  <si>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</si>
  <si>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</si>
  <si>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</si>
  <si>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</si>
  <si>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</si>
  <si>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</si>
  <si>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</si>
  <si>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</si>
  <si>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</si>
  <si>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</si>
  <si>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</si>
  <si>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</si>
  <si>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</si>
  <si>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</si>
  <si>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</si>
  <si>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</si>
  <si>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</si>
  <si>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</si>
  <si>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</si>
  <si>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</si>
  <si>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</si>
  <si>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</si>
  <si>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</si>
  <si>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</si>
  <si>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</si>
  <si>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</si>
  <si>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</si>
  <si>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</si>
  <si>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</si>
  <si>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</si>
  <si>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</si>
  <si>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</si>
  <si>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</si>
  <si>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</si>
  <si>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</si>
  <si>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</si>
  <si>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</si>
  <si>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</si>
  <si>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</si>
  <si>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</si>
  <si>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</si>
  <si>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</si>
  <si>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</si>
  <si>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</si>
  <si>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</si>
  <si>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</si>
  <si>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</si>
  <si>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</si>
  <si>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</si>
  <si>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강좌명</t>
    <phoneticPr fontId="1" type="noConversion"/>
  </si>
  <si>
    <t>강사명</t>
    <phoneticPr fontId="1" type="noConversion"/>
  </si>
  <si>
    <t>수강일수</t>
    <phoneticPr fontId="1" type="noConversion"/>
  </si>
  <si>
    <t>신청인원</t>
    <phoneticPr fontId="1" type="noConversion"/>
  </si>
  <si>
    <t>수강료</t>
    <phoneticPr fontId="1" type="noConversion"/>
  </si>
  <si>
    <t>코딩(python)</t>
    <phoneticPr fontId="1" type="noConversion"/>
  </si>
  <si>
    <t>빅데이터분석</t>
    <phoneticPr fontId="1" type="noConversion"/>
  </si>
  <si>
    <t>네트워크보안</t>
    <phoneticPr fontId="1" type="noConversion"/>
  </si>
  <si>
    <t>프론트엔드개발</t>
    <phoneticPr fontId="1" type="noConversion"/>
  </si>
  <si>
    <t>ai프로젝트</t>
    <phoneticPr fontId="1" type="noConversion"/>
  </si>
  <si>
    <t>웹퍼블리셔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</si>
  <si>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</si>
  <si>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</si>
  <si>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</si>
  <si>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</si>
  <si>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</si>
  <si>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</si>
  <si>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</si>
  <si>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</si>
  <si>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</si>
  <si>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</si>
  <si>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</si>
  <si>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</si>
  <si>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&gt;1200</t>
    <phoneticPr fontId="1" type="noConversion"/>
  </si>
  <si>
    <t>&lt;25000000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</si>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</sst>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0.0_ "/>
    <numFmt numFmtId="178" formatCode="#,##0_ "/>
    <numFmt numFmtId="181" formatCode="#,##0&quot;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3" applyFont="1">
      <alignment vertical="center"/>
    </xf>
    <xf numFmtId="0" fontId="8" fillId="0" borderId="0" xfId="3" applyFont="1">
      <alignment vertical="center"/>
    </xf>
    <xf numFmtId="0" fontId="2" fillId="0" borderId="0" xfId="4">
      <alignment vertical="center"/>
    </xf>
    <xf numFmtId="0" fontId="6" fillId="0" borderId="0" xfId="3">
      <alignment vertical="center"/>
    </xf>
    <xf numFmtId="0" fontId="2" fillId="0" borderId="1" xfId="4" applyBorder="1" applyAlignment="1">
      <alignment horizontal="center" vertical="center"/>
    </xf>
    <xf numFmtId="0" fontId="6" fillId="0" borderId="1" xfId="3" applyBorder="1" applyAlignment="1">
      <alignment horizontal="center" vertical="center"/>
    </xf>
    <xf numFmtId="41" fontId="0" fillId="0" borderId="1" xfId="5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2" xfId="4" applyFill="1" applyBorder="1" applyAlignment="1">
      <alignment horizontal="center" vertical="center"/>
    </xf>
    <xf numFmtId="0" fontId="2" fillId="2" borderId="3" xfId="4" applyFill="1" applyBorder="1" applyAlignment="1">
      <alignment horizontal="center" vertical="center"/>
    </xf>
    <xf numFmtId="0" fontId="2" fillId="2" borderId="4" xfId="4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81" fontId="0" fillId="0" borderId="1" xfId="0" applyNumberForma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181" fontId="0" fillId="0" borderId="8" xfId="0" applyNumberFormat="1" applyBorder="1">
      <alignment vertical="center"/>
    </xf>
    <xf numFmtId="41" fontId="0" fillId="0" borderId="8" xfId="1" applyFont="1" applyBorder="1">
      <alignment vertical="center"/>
    </xf>
    <xf numFmtId="0" fontId="3" fillId="3" borderId="7" xfId="0" applyFont="1" applyFill="1" applyBorder="1" applyAlignment="1">
      <alignment horizontal="center" vertical="center"/>
    </xf>
  </cellXfs>
  <cellStyles count="6">
    <cellStyle name="백분율" xfId="2" builtinId="5"/>
    <cellStyle name="쉼표 [0]" xfId="1" builtinId="6"/>
    <cellStyle name="쉼표 [0] 8" xfId="5" xr:uid="{BE2E93DB-8652-49BC-913B-AAAE10B12402}"/>
    <cellStyle name="표준" xfId="0" builtinId="0"/>
    <cellStyle name="표준 2 2" xfId="3" xr:uid="{CB66E0C8-B8DC-4317-B555-2371B0B4A5F3}"/>
    <cellStyle name="표준 9" xfId="4" xr:uid="{A3999E06-B9FD-423F-8B9F-88856139BE24}"/>
  </cellStyles>
  <dxfs count="10"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2"/>
        <charset val="129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11</xdr:row>
          <xdr:rowOff>19050</xdr:rowOff>
        </xdr:from>
        <xdr:to>
          <xdr:col>3</xdr:col>
          <xdr:colOff>476250</xdr:colOff>
          <xdr:row>12</xdr:row>
          <xdr:rowOff>190500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38100</xdr:colOff>
      <xdr:row>11</xdr:row>
      <xdr:rowOff>9525</xdr:rowOff>
    </xdr:from>
    <xdr:to>
      <xdr:col>5</xdr:col>
      <xdr:colOff>485775</xdr:colOff>
      <xdr:row>12</xdr:row>
      <xdr:rowOff>200025</xdr:rowOff>
    </xdr:to>
    <xdr:sp macro="[0]!서식" textlink="">
      <xdr:nvSpPr>
        <xdr:cNvPr id="3" name="직사각형 2">
          <a:extLst>
            <a:ext uri="{FF2B5EF4-FFF2-40B4-BE49-F238E27FC236}">
              <a16:creationId xmlns:a16="http://schemas.microsoft.com/office/drawing/2014/main" id="{BCA9B0BE-50BB-A861-0540-45A932936223}"/>
            </a:ext>
          </a:extLst>
        </xdr:cNvPr>
        <xdr:cNvSpPr/>
      </xdr:nvSpPr>
      <xdr:spPr>
        <a:xfrm>
          <a:off x="2057400" y="2362200"/>
          <a:ext cx="952500" cy="400050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2FAE35-31B0-4B2A-B87A-06AB133F38CF}" name="표1" displayName="표1" ref="A3:F23" totalsRowShown="0" headerRowDxfId="0" dataDxfId="1" headerRowBorderDxfId="8" tableBorderDxfId="9" dataCellStyle="쉼표 [0]">
  <autoFilter ref="A3:F23" xr:uid="{D62FAE35-31B0-4B2A-B87A-06AB133F38CF}"/>
  <tableColumns count="6">
    <tableColumn id="1" xr3:uid="{418412CE-E4A9-488E-B692-C9140F191842}" name="사원명" dataDxfId="7"/>
    <tableColumn id="2" xr3:uid="{77DE19FD-19B2-4A50-83C7-534BA9B4DCF5}" name="부서" dataDxfId="6"/>
    <tableColumn id="3" xr3:uid="{A427B7F2-8020-4C0E-A421-1B18BB8C3CED}" name="1월" dataDxfId="5" dataCellStyle="쉼표 [0]"/>
    <tableColumn id="4" xr3:uid="{290CF9D9-3AE6-41C6-9713-2A14091F19D4}" name="2월" dataDxfId="4" dataCellStyle="쉼표 [0]"/>
    <tableColumn id="5" xr3:uid="{3B166CAE-8882-4D91-8F6C-3DA769C7A73C}" name="3월" dataDxfId="3" dataCellStyle="쉼표 [0]"/>
    <tableColumn id="6" xr3:uid="{4D4E32D6-19FC-4BD4-BBEF-70103D666152}" name="총계" dataDxfId="2" dataCellStyle="쉼표 [0]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zoomScale="115" zoomScaleNormal="115" workbookViewId="0">
      <selection activeCell="F10" sqref="F10"/>
    </sheetView>
  </sheetViews>
  <sheetFormatPr defaultRowHeight="16.5" x14ac:dyDescent="0.3"/>
  <cols>
    <col min="2" max="2" width="14.3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209</v>
      </c>
      <c r="B3" s="1" t="s">
        <v>210</v>
      </c>
      <c r="C3" s="1" t="s">
        <v>211</v>
      </c>
      <c r="D3" s="1" t="s">
        <v>212</v>
      </c>
      <c r="E3" s="1" t="s">
        <v>213</v>
      </c>
      <c r="F3" s="1" t="s">
        <v>214</v>
      </c>
    </row>
    <row r="4" spans="1:6" x14ac:dyDescent="0.3">
      <c r="A4" s="1" t="s">
        <v>227</v>
      </c>
      <c r="B4" s="1" t="s">
        <v>215</v>
      </c>
      <c r="C4" s="1" t="s">
        <v>221</v>
      </c>
      <c r="D4" s="1">
        <v>30</v>
      </c>
      <c r="E4" s="1">
        <v>24</v>
      </c>
      <c r="F4" s="2">
        <v>125000</v>
      </c>
    </row>
    <row r="5" spans="1:6" x14ac:dyDescent="0.3">
      <c r="A5" s="1" t="s">
        <v>228</v>
      </c>
      <c r="B5" s="1" t="s">
        <v>216</v>
      </c>
      <c r="C5" s="1" t="s">
        <v>222</v>
      </c>
      <c r="D5" s="1">
        <v>45</v>
      </c>
      <c r="E5" s="1">
        <v>18</v>
      </c>
      <c r="F5" s="2">
        <v>180000</v>
      </c>
    </row>
    <row r="6" spans="1:6" x14ac:dyDescent="0.3">
      <c r="A6" s="1" t="s">
        <v>229</v>
      </c>
      <c r="B6" s="1" t="s">
        <v>217</v>
      </c>
      <c r="C6" s="1" t="s">
        <v>223</v>
      </c>
      <c r="D6" s="1">
        <v>35</v>
      </c>
      <c r="E6" s="1">
        <v>26</v>
      </c>
      <c r="F6" s="2">
        <v>164000</v>
      </c>
    </row>
    <row r="7" spans="1:6" x14ac:dyDescent="0.3">
      <c r="A7" s="1" t="s">
        <v>230</v>
      </c>
      <c r="B7" s="1" t="s">
        <v>218</v>
      </c>
      <c r="C7" s="1" t="s">
        <v>224</v>
      </c>
      <c r="D7" s="1">
        <v>40</v>
      </c>
      <c r="E7" s="1">
        <v>25</v>
      </c>
      <c r="F7" s="2">
        <v>150000</v>
      </c>
    </row>
    <row r="8" spans="1:6" x14ac:dyDescent="0.3">
      <c r="A8" s="1" t="s">
        <v>231</v>
      </c>
      <c r="B8" s="1" t="s">
        <v>219</v>
      </c>
      <c r="C8" s="1" t="s">
        <v>225</v>
      </c>
      <c r="D8" s="1">
        <v>30</v>
      </c>
      <c r="E8" s="1">
        <v>22</v>
      </c>
      <c r="F8" s="2">
        <v>160000</v>
      </c>
    </row>
    <row r="9" spans="1:6" x14ac:dyDescent="0.3">
      <c r="A9" s="1" t="s">
        <v>232</v>
      </c>
      <c r="B9" s="1" t="s">
        <v>220</v>
      </c>
      <c r="C9" s="1" t="s">
        <v>226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J11" sqref="J11"/>
    </sheetView>
  </sheetViews>
  <sheetFormatPr defaultRowHeight="16.5" x14ac:dyDescent="0.3"/>
  <cols>
    <col min="2" max="2" width="14.375" bestFit="1" customWidth="1"/>
    <col min="3" max="3" width="11.125" bestFit="1" customWidth="1"/>
    <col min="7" max="7" width="12.375" bestFit="1" customWidth="1"/>
  </cols>
  <sheetData>
    <row r="1" spans="1:7" ht="22.5" x14ac:dyDescent="0.3">
      <c r="A1" s="33" t="s">
        <v>1</v>
      </c>
      <c r="B1" s="33"/>
      <c r="C1" s="33"/>
      <c r="D1" s="33"/>
      <c r="E1" s="33"/>
      <c r="F1" s="33"/>
      <c r="G1" s="33"/>
    </row>
    <row r="3" spans="1:7" ht="17.25" thickBot="1" x14ac:dyDescent="0.35">
      <c r="A3" s="46" t="s">
        <v>6</v>
      </c>
      <c r="B3" s="46" t="s">
        <v>2</v>
      </c>
      <c r="C3" s="46" t="s">
        <v>27</v>
      </c>
      <c r="D3" s="46" t="s">
        <v>7</v>
      </c>
      <c r="E3" s="46" t="s">
        <v>3</v>
      </c>
      <c r="F3" s="46" t="s">
        <v>4</v>
      </c>
      <c r="G3" s="46" t="s">
        <v>5</v>
      </c>
    </row>
    <row r="4" spans="1:7" ht="17.25" thickTop="1" x14ac:dyDescent="0.3">
      <c r="A4" s="42" t="s">
        <v>8</v>
      </c>
      <c r="B4" s="39" t="s">
        <v>11</v>
      </c>
      <c r="C4" s="43">
        <v>45783</v>
      </c>
      <c r="D4" s="39" t="s">
        <v>19</v>
      </c>
      <c r="E4" s="44">
        <v>11500</v>
      </c>
      <c r="F4" s="45">
        <v>1382</v>
      </c>
      <c r="G4" s="44">
        <f t="shared" ref="G4:G9" si="0">E4*F4</f>
        <v>15893000</v>
      </c>
    </row>
    <row r="5" spans="1:7" x14ac:dyDescent="0.3">
      <c r="A5" s="41"/>
      <c r="B5" s="3" t="s">
        <v>13</v>
      </c>
      <c r="C5" s="4">
        <v>45945</v>
      </c>
      <c r="D5" s="3" t="s">
        <v>21</v>
      </c>
      <c r="E5" s="34">
        <v>14200</v>
      </c>
      <c r="F5" s="9">
        <v>1237</v>
      </c>
      <c r="G5" s="34">
        <f t="shared" si="0"/>
        <v>17565400</v>
      </c>
    </row>
    <row r="6" spans="1:7" x14ac:dyDescent="0.3">
      <c r="A6" s="41"/>
      <c r="B6" s="3" t="s">
        <v>12</v>
      </c>
      <c r="C6" s="4">
        <v>45924</v>
      </c>
      <c r="D6" s="3" t="s">
        <v>22</v>
      </c>
      <c r="E6" s="34">
        <v>9500</v>
      </c>
      <c r="F6" s="9">
        <v>1186</v>
      </c>
      <c r="G6" s="34">
        <f t="shared" si="0"/>
        <v>11267000</v>
      </c>
    </row>
    <row r="7" spans="1:7" x14ac:dyDescent="0.3">
      <c r="A7" s="41"/>
      <c r="B7" s="3" t="s">
        <v>14</v>
      </c>
      <c r="C7" s="4">
        <v>45752</v>
      </c>
      <c r="D7" s="3" t="s">
        <v>24</v>
      </c>
      <c r="E7" s="34">
        <v>11300</v>
      </c>
      <c r="F7" s="9">
        <v>1562</v>
      </c>
      <c r="G7" s="34">
        <f t="shared" si="0"/>
        <v>17650600</v>
      </c>
    </row>
    <row r="8" spans="1:7" x14ac:dyDescent="0.3">
      <c r="A8" s="41"/>
      <c r="B8" s="3" t="s">
        <v>18</v>
      </c>
      <c r="C8" s="4">
        <v>45856</v>
      </c>
      <c r="D8" s="3" t="s">
        <v>26</v>
      </c>
      <c r="E8" s="34">
        <v>12400</v>
      </c>
      <c r="F8" s="9">
        <v>1739</v>
      </c>
      <c r="G8" s="34">
        <f t="shared" si="0"/>
        <v>21563600</v>
      </c>
    </row>
    <row r="9" spans="1:7" x14ac:dyDescent="0.3">
      <c r="A9" s="41" t="s">
        <v>9</v>
      </c>
      <c r="B9" s="3" t="s">
        <v>28</v>
      </c>
      <c r="C9" s="4">
        <v>45907</v>
      </c>
      <c r="D9" s="3" t="s">
        <v>29</v>
      </c>
      <c r="E9" s="34">
        <v>15000</v>
      </c>
      <c r="F9" s="9">
        <v>1503</v>
      </c>
      <c r="G9" s="34">
        <f t="shared" si="0"/>
        <v>22545000</v>
      </c>
    </row>
    <row r="10" spans="1:7" x14ac:dyDescent="0.3">
      <c r="A10" s="41"/>
      <c r="B10" s="3" t="s">
        <v>16</v>
      </c>
      <c r="C10" s="4">
        <v>45737</v>
      </c>
      <c r="D10" s="3" t="s">
        <v>20</v>
      </c>
      <c r="E10" s="34">
        <v>12300</v>
      </c>
      <c r="F10" s="9">
        <v>1495</v>
      </c>
      <c r="G10" s="34">
        <f t="shared" ref="G10:G12" si="1">E10*F10</f>
        <v>18388500</v>
      </c>
    </row>
    <row r="11" spans="1:7" x14ac:dyDescent="0.3">
      <c r="A11" s="41" t="s">
        <v>10</v>
      </c>
      <c r="B11" s="3" t="s">
        <v>15</v>
      </c>
      <c r="C11" s="4">
        <v>45838</v>
      </c>
      <c r="D11" s="3" t="s">
        <v>23</v>
      </c>
      <c r="E11" s="34">
        <v>10600</v>
      </c>
      <c r="F11" s="9">
        <v>1684</v>
      </c>
      <c r="G11" s="34">
        <f t="shared" si="1"/>
        <v>17850400</v>
      </c>
    </row>
    <row r="12" spans="1:7" x14ac:dyDescent="0.3">
      <c r="A12" s="41"/>
      <c r="B12" s="3" t="s">
        <v>17</v>
      </c>
      <c r="C12" s="4">
        <v>45799</v>
      </c>
      <c r="D12" s="3" t="s">
        <v>25</v>
      </c>
      <c r="E12" s="34">
        <v>13500</v>
      </c>
      <c r="F12" s="9">
        <v>1337</v>
      </c>
      <c r="G12" s="34">
        <f t="shared" si="1"/>
        <v>18049500</v>
      </c>
    </row>
  </sheetData>
  <mergeCells count="4">
    <mergeCell ref="A1:G1"/>
    <mergeCell ref="A11:A12"/>
    <mergeCell ref="A9:A10"/>
    <mergeCell ref="A4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workbookViewId="0">
      <selection activeCell="J17" sqref="J17"/>
    </sheetView>
  </sheetViews>
  <sheetFormatPr defaultRowHeight="16.5" x14ac:dyDescent="0.3"/>
  <cols>
    <col min="1" max="1" width="11.125" customWidth="1"/>
    <col min="2" max="2" width="10.625" customWidth="1"/>
    <col min="3" max="3" width="11.625" customWidth="1"/>
    <col min="4" max="6" width="12.125" customWidth="1"/>
  </cols>
  <sheetData>
    <row r="1" spans="1:6" ht="20.25" x14ac:dyDescent="0.3">
      <c r="A1" s="22" t="s">
        <v>50</v>
      </c>
      <c r="B1" s="22"/>
      <c r="C1" s="22"/>
      <c r="D1" s="22"/>
      <c r="E1" s="22"/>
      <c r="F1" s="22"/>
    </row>
    <row r="3" spans="1:6" x14ac:dyDescent="0.3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3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3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3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3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3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3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3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3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3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3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3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3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3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6" x14ac:dyDescent="0.3">
      <c r="A19" s="1" t="s">
        <v>32</v>
      </c>
      <c r="B19" s="1" t="s">
        <v>34</v>
      </c>
      <c r="C19" s="1"/>
    </row>
    <row r="20" spans="1:6" x14ac:dyDescent="0.3">
      <c r="A20" s="1" t="s">
        <v>233</v>
      </c>
      <c r="B20" s="1"/>
      <c r="C20" s="1"/>
    </row>
    <row r="21" spans="1:6" x14ac:dyDescent="0.3">
      <c r="A21" s="1"/>
      <c r="B21" s="1" t="s">
        <v>234</v>
      </c>
      <c r="C21" s="1"/>
    </row>
    <row r="24" spans="1:6" x14ac:dyDescent="0.3">
      <c r="A24" s="3" t="s">
        <v>33</v>
      </c>
      <c r="B24" s="3" t="s">
        <v>31</v>
      </c>
      <c r="C24" s="3" t="s">
        <v>32</v>
      </c>
      <c r="D24" s="3" t="s">
        <v>34</v>
      </c>
      <c r="E24" s="36"/>
      <c r="F24" s="36"/>
    </row>
    <row r="25" spans="1:6" x14ac:dyDescent="0.3">
      <c r="A25" s="3" t="s">
        <v>40</v>
      </c>
      <c r="B25" s="5">
        <v>27600</v>
      </c>
      <c r="C25" s="5">
        <v>900</v>
      </c>
      <c r="D25" s="5">
        <v>24840000</v>
      </c>
      <c r="E25" s="37"/>
      <c r="F25" s="37"/>
    </row>
    <row r="26" spans="1:6" x14ac:dyDescent="0.3">
      <c r="A26" s="3" t="s">
        <v>42</v>
      </c>
      <c r="B26" s="5">
        <v>28800</v>
      </c>
      <c r="C26" s="5">
        <v>1500</v>
      </c>
      <c r="D26" s="5">
        <v>43200000</v>
      </c>
      <c r="E26" s="37"/>
      <c r="F26" s="37"/>
    </row>
    <row r="27" spans="1:6" x14ac:dyDescent="0.3">
      <c r="A27" s="3" t="s">
        <v>41</v>
      </c>
      <c r="B27" s="5">
        <v>30600</v>
      </c>
      <c r="C27" s="5">
        <v>800</v>
      </c>
      <c r="D27" s="5">
        <v>24480000</v>
      </c>
      <c r="E27" s="37"/>
      <c r="F27" s="37"/>
    </row>
    <row r="28" spans="1:6" x14ac:dyDescent="0.3">
      <c r="A28" s="3" t="s">
        <v>39</v>
      </c>
      <c r="B28" s="5">
        <v>32500</v>
      </c>
      <c r="C28" s="5">
        <v>1250</v>
      </c>
      <c r="D28" s="5">
        <v>40625000</v>
      </c>
      <c r="E28" s="37"/>
      <c r="F28" s="37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topLeftCell="A6" workbookViewId="0">
      <selection activeCell="F43" sqref="F43"/>
    </sheetView>
  </sheetViews>
  <sheetFormatPr defaultRowHeight="16.5" x14ac:dyDescent="0.3"/>
  <cols>
    <col min="1" max="1" width="8.625" customWidth="1"/>
    <col min="2" max="2" width="10.75" customWidth="1"/>
    <col min="4" max="4" width="10.875" bestFit="1" customWidth="1"/>
    <col min="5" max="5" width="10.375" bestFit="1" customWidth="1"/>
    <col min="9" max="9" width="11.625" bestFit="1" customWidth="1"/>
  </cols>
  <sheetData>
    <row r="1" spans="1:9" x14ac:dyDescent="0.3">
      <c r="A1" s="11" t="s">
        <v>110</v>
      </c>
      <c r="B1" s="12" t="s">
        <v>111</v>
      </c>
      <c r="F1" s="13" t="s">
        <v>114</v>
      </c>
      <c r="G1" s="14" t="s">
        <v>121</v>
      </c>
      <c r="H1" s="15"/>
      <c r="I1" s="16"/>
    </row>
    <row r="2" spans="1:9" x14ac:dyDescent="0.3">
      <c r="A2" s="3" t="s">
        <v>30</v>
      </c>
      <c r="B2" s="3" t="s">
        <v>136</v>
      </c>
      <c r="C2" s="3" t="s">
        <v>135</v>
      </c>
      <c r="D2" s="10" t="s">
        <v>134</v>
      </c>
      <c r="F2" s="17" t="s">
        <v>112</v>
      </c>
      <c r="G2" s="17" t="s">
        <v>52</v>
      </c>
      <c r="H2" s="17" t="s">
        <v>4</v>
      </c>
      <c r="I2" s="17" t="s">
        <v>5</v>
      </c>
    </row>
    <row r="3" spans="1:9" x14ac:dyDescent="0.3">
      <c r="A3" s="3" t="s">
        <v>133</v>
      </c>
      <c r="B3" s="4">
        <v>45338</v>
      </c>
      <c r="C3" s="3" t="s">
        <v>122</v>
      </c>
      <c r="D3" s="3" t="str">
        <f>IF(OR(MONTH(B3)=3,MONTH(B3)=5),"발송","")</f>
        <v/>
      </c>
      <c r="F3" s="18" t="s">
        <v>116</v>
      </c>
      <c r="G3" s="17" t="s">
        <v>70</v>
      </c>
      <c r="H3" s="17">
        <v>243</v>
      </c>
      <c r="I3" s="19">
        <f>H3*12500</f>
        <v>3037500</v>
      </c>
    </row>
    <row r="4" spans="1:9" x14ac:dyDescent="0.3">
      <c r="A4" s="3" t="s">
        <v>132</v>
      </c>
      <c r="B4" s="4">
        <v>45349</v>
      </c>
      <c r="C4" s="3" t="s">
        <v>126</v>
      </c>
      <c r="D4" s="3" t="str">
        <f t="shared" ref="D4:D12" si="0">IF(OR(MONTH(B4)=3,MONTH(B4)=5),"발송","")</f>
        <v/>
      </c>
      <c r="F4" s="18" t="s">
        <v>116</v>
      </c>
      <c r="G4" s="17" t="s">
        <v>117</v>
      </c>
      <c r="H4" s="17">
        <v>385</v>
      </c>
      <c r="I4" s="19">
        <f>H4*12500</f>
        <v>4812500</v>
      </c>
    </row>
    <row r="5" spans="1:9" x14ac:dyDescent="0.3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8" t="s">
        <v>116</v>
      </c>
      <c r="G5" s="17" t="s">
        <v>75</v>
      </c>
      <c r="H5" s="17">
        <v>196</v>
      </c>
      <c r="I5" s="19">
        <f>H5*12500</f>
        <v>2450000</v>
      </c>
    </row>
    <row r="6" spans="1:9" x14ac:dyDescent="0.3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8" t="s">
        <v>118</v>
      </c>
      <c r="G6" s="17" t="s">
        <v>70</v>
      </c>
      <c r="H6" s="17">
        <v>134</v>
      </c>
      <c r="I6" s="19">
        <f>H6*9500</f>
        <v>1273000</v>
      </c>
    </row>
    <row r="7" spans="1:9" x14ac:dyDescent="0.3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8" t="s">
        <v>118</v>
      </c>
      <c r="G7" s="17" t="s">
        <v>117</v>
      </c>
      <c r="H7" s="17">
        <v>310</v>
      </c>
      <c r="I7" s="19">
        <f>H7*9500</f>
        <v>2945000</v>
      </c>
    </row>
    <row r="8" spans="1:9" x14ac:dyDescent="0.3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8" t="s">
        <v>118</v>
      </c>
      <c r="G8" s="17" t="s">
        <v>75</v>
      </c>
      <c r="H8" s="17">
        <v>251</v>
      </c>
      <c r="I8" s="19">
        <f>H8*9500</f>
        <v>2384500</v>
      </c>
    </row>
    <row r="9" spans="1:9" x14ac:dyDescent="0.3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8" t="s">
        <v>119</v>
      </c>
      <c r="G9" s="17" t="s">
        <v>70</v>
      </c>
      <c r="H9" s="17">
        <v>89</v>
      </c>
      <c r="I9" s="19">
        <f>H9*85500</f>
        <v>7609500</v>
      </c>
    </row>
    <row r="10" spans="1:9" x14ac:dyDescent="0.3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8" t="s">
        <v>119</v>
      </c>
      <c r="G10" s="17" t="s">
        <v>117</v>
      </c>
      <c r="H10" s="17">
        <v>101</v>
      </c>
      <c r="I10" s="19">
        <f>H10*85500</f>
        <v>8635500</v>
      </c>
    </row>
    <row r="11" spans="1:9" x14ac:dyDescent="0.3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8" t="s">
        <v>119</v>
      </c>
      <c r="G11" s="17" t="s">
        <v>75</v>
      </c>
      <c r="H11" s="17">
        <v>67</v>
      </c>
      <c r="I11" s="19">
        <f>H11*85500</f>
        <v>5728500</v>
      </c>
    </row>
    <row r="12" spans="1:9" x14ac:dyDescent="0.3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23" t="s">
        <v>120</v>
      </c>
      <c r="G12" s="24"/>
      <c r="H12" s="25"/>
      <c r="I12" s="20">
        <f>SUMIF(G3:G11,"용산",H3:H11)/SUM(H3:H11)</f>
        <v>0.44819819819819817</v>
      </c>
    </row>
    <row r="14" spans="1:9" x14ac:dyDescent="0.3">
      <c r="A14" s="13" t="s">
        <v>115</v>
      </c>
      <c r="B14" s="14" t="s">
        <v>139</v>
      </c>
      <c r="G14" s="13" t="s">
        <v>138</v>
      </c>
      <c r="H14" s="14" t="s">
        <v>164</v>
      </c>
    </row>
    <row r="15" spans="1:9" x14ac:dyDescent="0.3">
      <c r="A15" s="3" t="s">
        <v>113</v>
      </c>
      <c r="B15" s="3" t="s">
        <v>141</v>
      </c>
      <c r="C15" s="3" t="s">
        <v>143</v>
      </c>
      <c r="D15" s="3" t="s">
        <v>142</v>
      </c>
      <c r="E15" s="10" t="s">
        <v>140</v>
      </c>
      <c r="G15" s="3" t="s">
        <v>81</v>
      </c>
      <c r="H15" s="3" t="s">
        <v>85</v>
      </c>
      <c r="I15" s="3" t="s">
        <v>165</v>
      </c>
    </row>
    <row r="16" spans="1:9" x14ac:dyDescent="0.3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CHOOSE(MID(A16,4,1),"일반석","비지니스석","일등석")</f>
        <v>일반석</v>
      </c>
      <c r="G16" s="3" t="s">
        <v>169</v>
      </c>
      <c r="H16" s="3" t="s">
        <v>100</v>
      </c>
      <c r="I16" s="21">
        <v>56986400</v>
      </c>
    </row>
    <row r="17" spans="1:11" x14ac:dyDescent="0.3">
      <c r="A17" s="3" t="s">
        <v>155</v>
      </c>
      <c r="B17" s="4">
        <v>45392</v>
      </c>
      <c r="C17" s="3" t="s">
        <v>147</v>
      </c>
      <c r="D17" s="3">
        <v>8</v>
      </c>
      <c r="E17" s="3" t="str">
        <f t="shared" ref="E17:E25" si="1">CHOOSE(MID(A17,4,1),"일반석","비지니스석","일등석")</f>
        <v>일반석</v>
      </c>
      <c r="G17" s="3" t="s">
        <v>168</v>
      </c>
      <c r="H17" s="3" t="s">
        <v>175</v>
      </c>
      <c r="I17" s="21">
        <v>35470100</v>
      </c>
    </row>
    <row r="18" spans="1:11" x14ac:dyDescent="0.3">
      <c r="A18" s="3" t="s">
        <v>160</v>
      </c>
      <c r="B18" s="4">
        <v>45393</v>
      </c>
      <c r="C18" s="3" t="s">
        <v>149</v>
      </c>
      <c r="D18" s="3">
        <v>4</v>
      </c>
      <c r="E18" s="3" t="str">
        <f t="shared" si="1"/>
        <v>일등석</v>
      </c>
      <c r="G18" s="3" t="s">
        <v>167</v>
      </c>
      <c r="H18" s="3" t="s">
        <v>100</v>
      </c>
      <c r="I18" s="21">
        <v>68341200</v>
      </c>
    </row>
    <row r="19" spans="1:11" x14ac:dyDescent="0.3">
      <c r="A19" s="3" t="s">
        <v>162</v>
      </c>
      <c r="B19" s="4">
        <v>45393</v>
      </c>
      <c r="C19" s="3" t="s">
        <v>150</v>
      </c>
      <c r="D19" s="3">
        <v>2</v>
      </c>
      <c r="E19" s="3" t="str">
        <f t="shared" si="1"/>
        <v>비지니스석</v>
      </c>
      <c r="G19" s="3" t="s">
        <v>170</v>
      </c>
      <c r="H19" s="3" t="s">
        <v>175</v>
      </c>
      <c r="I19" s="21">
        <v>50185000</v>
      </c>
    </row>
    <row r="20" spans="1:11" x14ac:dyDescent="0.3">
      <c r="A20" s="3" t="s">
        <v>156</v>
      </c>
      <c r="B20" s="4">
        <v>45398</v>
      </c>
      <c r="C20" s="3" t="s">
        <v>151</v>
      </c>
      <c r="D20" s="3">
        <v>6</v>
      </c>
      <c r="E20" s="3" t="str">
        <f t="shared" si="1"/>
        <v>일반석</v>
      </c>
      <c r="G20" s="3" t="s">
        <v>171</v>
      </c>
      <c r="H20" s="3" t="s">
        <v>175</v>
      </c>
      <c r="I20" s="21">
        <v>62734900</v>
      </c>
    </row>
    <row r="21" spans="1:11" x14ac:dyDescent="0.3">
      <c r="A21" s="3" t="s">
        <v>163</v>
      </c>
      <c r="B21" s="4">
        <v>45400</v>
      </c>
      <c r="C21" s="3" t="s">
        <v>145</v>
      </c>
      <c r="D21" s="3">
        <v>5</v>
      </c>
      <c r="E21" s="3" t="str">
        <f t="shared" si="1"/>
        <v>비지니스석</v>
      </c>
      <c r="G21" s="3" t="s">
        <v>166</v>
      </c>
      <c r="H21" s="3" t="s">
        <v>100</v>
      </c>
      <c r="I21" s="21">
        <v>39900000</v>
      </c>
    </row>
    <row r="22" spans="1:11" x14ac:dyDescent="0.3">
      <c r="A22" s="3" t="s">
        <v>159</v>
      </c>
      <c r="B22" s="4">
        <v>45400</v>
      </c>
      <c r="C22" s="3" t="s">
        <v>146</v>
      </c>
      <c r="D22" s="3">
        <v>3</v>
      </c>
      <c r="E22" s="3" t="str">
        <f t="shared" si="1"/>
        <v>일등석</v>
      </c>
      <c r="G22" s="3" t="s">
        <v>172</v>
      </c>
      <c r="H22" s="3" t="s">
        <v>100</v>
      </c>
      <c r="I22" s="21">
        <v>46984200</v>
      </c>
    </row>
    <row r="23" spans="1:11" x14ac:dyDescent="0.3">
      <c r="A23" s="3" t="s">
        <v>161</v>
      </c>
      <c r="B23" s="4">
        <v>45404</v>
      </c>
      <c r="C23" s="3" t="s">
        <v>148</v>
      </c>
      <c r="D23" s="3">
        <v>4</v>
      </c>
      <c r="E23" s="3" t="str">
        <f t="shared" si="1"/>
        <v>비지니스석</v>
      </c>
      <c r="G23" s="3" t="s">
        <v>173</v>
      </c>
      <c r="H23" s="3" t="s">
        <v>175</v>
      </c>
      <c r="I23" s="21">
        <v>55121000</v>
      </c>
      <c r="J23" s="26" t="s">
        <v>176</v>
      </c>
      <c r="K23" s="27"/>
    </row>
    <row r="24" spans="1:11" x14ac:dyDescent="0.3">
      <c r="A24" s="3" t="s">
        <v>157</v>
      </c>
      <c r="B24" s="4">
        <v>45406</v>
      </c>
      <c r="C24" s="3" t="s">
        <v>152</v>
      </c>
      <c r="D24" s="3">
        <v>8</v>
      </c>
      <c r="E24" s="3" t="str">
        <f t="shared" si="1"/>
        <v>일반석</v>
      </c>
      <c r="G24" s="3" t="s">
        <v>174</v>
      </c>
      <c r="H24" s="3" t="s">
        <v>100</v>
      </c>
      <c r="I24" s="21">
        <v>43764900</v>
      </c>
      <c r="J24" s="3" t="s">
        <v>85</v>
      </c>
      <c r="K24" s="3" t="s">
        <v>85</v>
      </c>
    </row>
    <row r="25" spans="1:11" x14ac:dyDescent="0.3">
      <c r="A25" s="3" t="s">
        <v>158</v>
      </c>
      <c r="B25" s="4">
        <v>45406</v>
      </c>
      <c r="C25" s="3" t="s">
        <v>153</v>
      </c>
      <c r="D25" s="3">
        <v>6</v>
      </c>
      <c r="E25" s="3" t="str">
        <f t="shared" si="1"/>
        <v>일반석</v>
      </c>
      <c r="G25" s="28" t="s">
        <v>177</v>
      </c>
      <c r="H25" s="29"/>
      <c r="I25" s="21">
        <f>ROUNDUP(AVERAGE(DMAX(G15:I24,3,J24:J25),DMAX(G15:I24,3,K24:K25)),-3)</f>
        <v>65539000</v>
      </c>
      <c r="J25" s="3" t="s">
        <v>100</v>
      </c>
      <c r="K25" s="3" t="s">
        <v>175</v>
      </c>
    </row>
    <row r="27" spans="1:11" x14ac:dyDescent="0.3">
      <c r="A27" s="13" t="s">
        <v>178</v>
      </c>
      <c r="B27" s="14" t="s">
        <v>182</v>
      </c>
      <c r="F27" s="27" t="s">
        <v>183</v>
      </c>
      <c r="G27" s="27"/>
    </row>
    <row r="28" spans="1:11" x14ac:dyDescent="0.3">
      <c r="A28" s="3" t="s">
        <v>180</v>
      </c>
      <c r="B28" s="3" t="s">
        <v>179</v>
      </c>
      <c r="C28" s="3" t="s">
        <v>6</v>
      </c>
      <c r="D28" s="10" t="s">
        <v>181</v>
      </c>
      <c r="F28" s="3" t="s">
        <v>6</v>
      </c>
      <c r="G28" s="3" t="s">
        <v>184</v>
      </c>
    </row>
    <row r="29" spans="1:11" x14ac:dyDescent="0.3">
      <c r="A29" s="3" t="s">
        <v>188</v>
      </c>
      <c r="B29" s="4">
        <v>33305</v>
      </c>
      <c r="C29" s="3" t="s">
        <v>193</v>
      </c>
      <c r="D29" s="3" t="str">
        <f>YEAR(B29)&amp;VLOOKUP(C29,$F$29:$G$36,2,FALSE)</f>
        <v>1991man1</v>
      </c>
      <c r="F29" s="3" t="s">
        <v>199</v>
      </c>
      <c r="G29" s="3" t="s">
        <v>201</v>
      </c>
    </row>
    <row r="30" spans="1:11" x14ac:dyDescent="0.3">
      <c r="A30" s="3" t="s">
        <v>189</v>
      </c>
      <c r="B30" s="4">
        <v>30854</v>
      </c>
      <c r="C30" s="3" t="s">
        <v>195</v>
      </c>
      <c r="D30" s="3" t="str">
        <f t="shared" ref="D30:D36" si="2">YEAR(B30)&amp;VLOOKUP(C30,$F$29:$G$36,2,FALSE)</f>
        <v>1984fam1</v>
      </c>
      <c r="F30" s="3" t="s">
        <v>200</v>
      </c>
      <c r="G30" s="3" t="s">
        <v>202</v>
      </c>
    </row>
    <row r="31" spans="1:11" x14ac:dyDescent="0.3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</row>
    <row r="32" spans="1:11" x14ac:dyDescent="0.3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3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3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3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3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F23"/>
  <sheetViews>
    <sheetView tabSelected="1" workbookViewId="0">
      <selection activeCell="J15" sqref="J15"/>
    </sheetView>
  </sheetViews>
  <sheetFormatPr defaultRowHeight="16.5" outlineLevelRow="3" x14ac:dyDescent="0.3"/>
  <cols>
    <col min="2" max="2" width="13.125" bestFit="1" customWidth="1"/>
    <col min="3" max="6" width="13.125" customWidth="1"/>
  </cols>
  <sheetData>
    <row r="1" spans="1:6" ht="20.25" x14ac:dyDescent="0.3">
      <c r="A1" s="22" t="s">
        <v>86</v>
      </c>
      <c r="B1" s="22"/>
      <c r="C1" s="22"/>
      <c r="D1" s="22"/>
      <c r="E1" s="22"/>
      <c r="F1" s="22"/>
    </row>
    <row r="3" spans="1:6" x14ac:dyDescent="0.3">
      <c r="A3" s="39" t="s">
        <v>81</v>
      </c>
      <c r="B3" s="39" t="s">
        <v>85</v>
      </c>
      <c r="C3" s="39" t="s">
        <v>82</v>
      </c>
      <c r="D3" s="39" t="s">
        <v>84</v>
      </c>
      <c r="E3" s="39" t="s">
        <v>83</v>
      </c>
      <c r="F3" s="39" t="s">
        <v>87</v>
      </c>
    </row>
    <row r="4" spans="1:6" outlineLevel="3" x14ac:dyDescent="0.3">
      <c r="A4" s="3" t="s">
        <v>96</v>
      </c>
      <c r="B4" s="3" t="s">
        <v>100</v>
      </c>
      <c r="C4" s="5">
        <v>53610000</v>
      </c>
      <c r="D4" s="5">
        <v>70770000</v>
      </c>
      <c r="E4" s="5">
        <v>78550000</v>
      </c>
      <c r="F4" s="5">
        <f>SUM(C4:E4)</f>
        <v>202930000</v>
      </c>
    </row>
    <row r="5" spans="1:6" outlineLevel="3" x14ac:dyDescent="0.3">
      <c r="A5" s="3" t="s">
        <v>98</v>
      </c>
      <c r="B5" s="3" t="s">
        <v>100</v>
      </c>
      <c r="C5" s="5">
        <v>62800000</v>
      </c>
      <c r="D5" s="5">
        <v>76620000</v>
      </c>
      <c r="E5" s="5">
        <v>80410000</v>
      </c>
      <c r="F5" s="5">
        <f>SUM(C5:E5)</f>
        <v>219830000</v>
      </c>
    </row>
    <row r="6" spans="1:6" outlineLevel="3" x14ac:dyDescent="0.3">
      <c r="A6" s="3" t="s">
        <v>97</v>
      </c>
      <c r="B6" s="3" t="s">
        <v>100</v>
      </c>
      <c r="C6" s="5">
        <v>51650000</v>
      </c>
      <c r="D6" s="5">
        <v>49070000</v>
      </c>
      <c r="E6" s="5">
        <v>43580000</v>
      </c>
      <c r="F6" s="5">
        <f>SUM(C6:E6)</f>
        <v>144300000</v>
      </c>
    </row>
    <row r="7" spans="1:6" outlineLevel="3" x14ac:dyDescent="0.3">
      <c r="A7" s="3" t="s">
        <v>99</v>
      </c>
      <c r="B7" s="3" t="s">
        <v>100</v>
      </c>
      <c r="C7" s="5">
        <v>56930000</v>
      </c>
      <c r="D7" s="5">
        <v>72880000</v>
      </c>
      <c r="E7" s="5">
        <v>77420000</v>
      </c>
      <c r="F7" s="5">
        <f>SUM(C7:E7)</f>
        <v>207230000</v>
      </c>
    </row>
    <row r="8" spans="1:6" outlineLevel="2" x14ac:dyDescent="0.3">
      <c r="A8" s="3"/>
      <c r="B8" s="35" t="s">
        <v>239</v>
      </c>
      <c r="C8" s="5"/>
      <c r="D8" s="5"/>
      <c r="E8" s="5"/>
      <c r="F8" s="5">
        <f>SUBTOTAL(1,F4:F7)</f>
        <v>193572500</v>
      </c>
    </row>
    <row r="9" spans="1:6" outlineLevel="1" x14ac:dyDescent="0.3">
      <c r="A9" s="3"/>
      <c r="B9" s="35" t="s">
        <v>235</v>
      </c>
      <c r="C9" s="5">
        <f>SUBTOTAL(9,C4:C7)</f>
        <v>224990000</v>
      </c>
      <c r="D9" s="5">
        <f>SUBTOTAL(9,D4:D7)</f>
        <v>269340000</v>
      </c>
      <c r="E9" s="5">
        <f>SUBTOTAL(9,E4:E7)</f>
        <v>279960000</v>
      </c>
      <c r="F9" s="5"/>
    </row>
    <row r="10" spans="1:6" outlineLevel="3" x14ac:dyDescent="0.3">
      <c r="A10" s="3" t="s">
        <v>95</v>
      </c>
      <c r="B10" s="3" t="s">
        <v>101</v>
      </c>
      <c r="C10" s="5">
        <v>36720000</v>
      </c>
      <c r="D10" s="5">
        <v>34890000</v>
      </c>
      <c r="E10" s="5">
        <v>34190000</v>
      </c>
      <c r="F10" s="5">
        <f>SUM(C10:E10)</f>
        <v>105800000</v>
      </c>
    </row>
    <row r="11" spans="1:6" outlineLevel="3" x14ac:dyDescent="0.3">
      <c r="A11" s="3" t="s">
        <v>93</v>
      </c>
      <c r="B11" s="3" t="s">
        <v>101</v>
      </c>
      <c r="C11" s="5">
        <v>46300000</v>
      </c>
      <c r="D11" s="5">
        <v>51860000</v>
      </c>
      <c r="E11" s="5">
        <v>48220000</v>
      </c>
      <c r="F11" s="5">
        <f>SUM(C11:E11)</f>
        <v>146380000</v>
      </c>
    </row>
    <row r="12" spans="1:6" outlineLevel="3" x14ac:dyDescent="0.3">
      <c r="A12" s="3" t="s">
        <v>94</v>
      </c>
      <c r="B12" s="3" t="s">
        <v>101</v>
      </c>
      <c r="C12" s="5">
        <v>55040000</v>
      </c>
      <c r="D12" s="5">
        <v>59450000</v>
      </c>
      <c r="E12" s="5">
        <v>65740000</v>
      </c>
      <c r="F12" s="5">
        <f>SUM(C12:E12)</f>
        <v>180230000</v>
      </c>
    </row>
    <row r="13" spans="1:6" outlineLevel="3" x14ac:dyDescent="0.3">
      <c r="A13" s="3" t="s">
        <v>92</v>
      </c>
      <c r="B13" s="3" t="s">
        <v>101</v>
      </c>
      <c r="C13" s="5">
        <v>46050000</v>
      </c>
      <c r="D13" s="5">
        <v>38230000</v>
      </c>
      <c r="E13" s="5">
        <v>45870000</v>
      </c>
      <c r="F13" s="5">
        <f>SUM(C13:E13)</f>
        <v>130150000</v>
      </c>
    </row>
    <row r="14" spans="1:6" outlineLevel="2" x14ac:dyDescent="0.3">
      <c r="A14" s="3"/>
      <c r="B14" s="35" t="s">
        <v>240</v>
      </c>
      <c r="C14" s="5"/>
      <c r="D14" s="5"/>
      <c r="E14" s="5"/>
      <c r="F14" s="5">
        <f>SUBTOTAL(1,F10:F13)</f>
        <v>140640000</v>
      </c>
    </row>
    <row r="15" spans="1:6" outlineLevel="1" x14ac:dyDescent="0.3">
      <c r="A15" s="3"/>
      <c r="B15" s="35" t="s">
        <v>236</v>
      </c>
      <c r="C15" s="5">
        <f>SUBTOTAL(9,C10:C13)</f>
        <v>184110000</v>
      </c>
      <c r="D15" s="5">
        <f>SUBTOTAL(9,D10:D13)</f>
        <v>184430000</v>
      </c>
      <c r="E15" s="5">
        <f>SUBTOTAL(9,E10:E13)</f>
        <v>194020000</v>
      </c>
      <c r="F15" s="5"/>
    </row>
    <row r="16" spans="1:6" outlineLevel="3" x14ac:dyDescent="0.3">
      <c r="A16" s="3" t="s">
        <v>90</v>
      </c>
      <c r="B16" s="3" t="s">
        <v>102</v>
      </c>
      <c r="C16" s="5">
        <v>49540000</v>
      </c>
      <c r="D16" s="5">
        <v>57970000</v>
      </c>
      <c r="E16" s="5">
        <v>51590000</v>
      </c>
      <c r="F16" s="5">
        <f>SUM(C16:E16)</f>
        <v>159100000</v>
      </c>
    </row>
    <row r="17" spans="1:6" outlineLevel="3" x14ac:dyDescent="0.3">
      <c r="A17" s="3" t="s">
        <v>91</v>
      </c>
      <c r="B17" s="3" t="s">
        <v>102</v>
      </c>
      <c r="C17" s="5">
        <v>35000000</v>
      </c>
      <c r="D17" s="5">
        <v>26950000</v>
      </c>
      <c r="E17" s="5">
        <v>36200000</v>
      </c>
      <c r="F17" s="5">
        <f>SUM(C17:E17)</f>
        <v>98150000</v>
      </c>
    </row>
    <row r="18" spans="1:6" outlineLevel="3" x14ac:dyDescent="0.3">
      <c r="A18" s="3" t="s">
        <v>88</v>
      </c>
      <c r="B18" s="3" t="s">
        <v>102</v>
      </c>
      <c r="C18" s="5">
        <v>49350000</v>
      </c>
      <c r="D18" s="5">
        <v>45900000</v>
      </c>
      <c r="E18" s="5">
        <v>44980000</v>
      </c>
      <c r="F18" s="5">
        <f>SUM(C18:E18)</f>
        <v>140230000</v>
      </c>
    </row>
    <row r="19" spans="1:6" outlineLevel="3" x14ac:dyDescent="0.3">
      <c r="A19" s="3" t="s">
        <v>89</v>
      </c>
      <c r="B19" s="3" t="s">
        <v>102</v>
      </c>
      <c r="C19" s="5">
        <v>60420000</v>
      </c>
      <c r="D19" s="5">
        <v>67070000</v>
      </c>
      <c r="E19" s="5">
        <v>63710000</v>
      </c>
      <c r="F19" s="5">
        <f>SUM(C19:E19)</f>
        <v>191200000</v>
      </c>
    </row>
    <row r="20" spans="1:6" outlineLevel="2" x14ac:dyDescent="0.3">
      <c r="A20" s="36"/>
      <c r="B20" s="38" t="s">
        <v>241</v>
      </c>
      <c r="C20" s="37"/>
      <c r="D20" s="37"/>
      <c r="E20" s="37"/>
      <c r="F20" s="37">
        <f>SUBTOTAL(1,F16:F19)</f>
        <v>147170000</v>
      </c>
    </row>
    <row r="21" spans="1:6" outlineLevel="1" x14ac:dyDescent="0.3">
      <c r="A21" s="36"/>
      <c r="B21" s="38" t="s">
        <v>237</v>
      </c>
      <c r="C21" s="37">
        <f>SUBTOTAL(9,C16:C19)</f>
        <v>194310000</v>
      </c>
      <c r="D21" s="37">
        <f>SUBTOTAL(9,D16:D19)</f>
        <v>197890000</v>
      </c>
      <c r="E21" s="37">
        <f>SUBTOTAL(9,E16:E19)</f>
        <v>196480000</v>
      </c>
      <c r="F21" s="37"/>
    </row>
    <row r="22" spans="1:6" x14ac:dyDescent="0.3">
      <c r="A22" s="36"/>
      <c r="B22" s="38" t="s">
        <v>242</v>
      </c>
      <c r="C22" s="37"/>
      <c r="D22" s="37">
        <f>SUBTOTAL(1,D4:D19)</f>
        <v>54305000</v>
      </c>
      <c r="E22" s="37"/>
      <c r="F22" s="37">
        <f>SUBTOTAL(1,F4:F19)</f>
        <v>160460833.33333334</v>
      </c>
    </row>
    <row r="23" spans="1:6" x14ac:dyDescent="0.3">
      <c r="A23" s="36"/>
      <c r="B23" s="38" t="s">
        <v>238</v>
      </c>
      <c r="C23" s="37">
        <f>SUBTOTAL(9,C4:C19)</f>
        <v>603410000</v>
      </c>
      <c r="D23" s="37">
        <f>SUBTOTAL(9,D4:D19)</f>
        <v>651660000</v>
      </c>
      <c r="E23" s="37">
        <f>SUBTOTAL(9,E4:E19)</f>
        <v>670460000</v>
      </c>
      <c r="F23" s="37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D4" sqref="D4"/>
    </sheetView>
  </sheetViews>
  <sheetFormatPr defaultRowHeight="16.5" x14ac:dyDescent="0.3"/>
  <cols>
    <col min="2" max="2" width="12.625" bestFit="1" customWidth="1"/>
    <col min="3" max="7" width="12.625" customWidth="1"/>
  </cols>
  <sheetData>
    <row r="1" spans="1:7" x14ac:dyDescent="0.3">
      <c r="A1" s="30" t="s">
        <v>103</v>
      </c>
      <c r="B1" s="30"/>
    </row>
    <row r="2" spans="1:7" x14ac:dyDescent="0.3">
      <c r="A2" s="3" t="s">
        <v>104</v>
      </c>
      <c r="B2" s="5">
        <v>24000</v>
      </c>
    </row>
    <row r="3" spans="1:7" x14ac:dyDescent="0.3">
      <c r="A3" s="3" t="s">
        <v>105</v>
      </c>
      <c r="B3" s="5">
        <v>12000</v>
      </c>
    </row>
    <row r="4" spans="1:7" x14ac:dyDescent="0.3">
      <c r="A4" s="3" t="s">
        <v>106</v>
      </c>
      <c r="B4" s="5">
        <f>B2*30%*B3</f>
        <v>86400000</v>
      </c>
    </row>
    <row r="5" spans="1:7" x14ac:dyDescent="0.3">
      <c r="A5" s="3" t="s">
        <v>107</v>
      </c>
      <c r="B5" s="5">
        <v>95000000</v>
      </c>
    </row>
    <row r="6" spans="1:7" x14ac:dyDescent="0.3">
      <c r="A6" s="3" t="s">
        <v>108</v>
      </c>
      <c r="B6" s="5">
        <v>12000000</v>
      </c>
    </row>
    <row r="7" spans="1:7" x14ac:dyDescent="0.3">
      <c r="A7" s="3" t="s">
        <v>109</v>
      </c>
      <c r="B7" s="5">
        <f>B2*B3-SUM(B4:B6)</f>
        <v>94600000</v>
      </c>
    </row>
    <row r="10" spans="1:7" x14ac:dyDescent="0.3">
      <c r="C10" s="28" t="s">
        <v>105</v>
      </c>
      <c r="D10" s="31"/>
      <c r="E10" s="31"/>
      <c r="F10" s="31"/>
      <c r="G10" s="29"/>
    </row>
    <row r="11" spans="1:7" x14ac:dyDescent="0.3">
      <c r="A11" s="32" t="s">
        <v>104</v>
      </c>
      <c r="B11" s="9">
        <f>B2*B3-SUM(B4:B6)</f>
        <v>94600000</v>
      </c>
      <c r="C11" s="9">
        <v>10000</v>
      </c>
      <c r="D11" s="9">
        <v>11000</v>
      </c>
      <c r="E11" s="9">
        <v>12000</v>
      </c>
      <c r="F11" s="9">
        <v>13000</v>
      </c>
      <c r="G11" s="9">
        <v>14000</v>
      </c>
    </row>
    <row r="12" spans="1:7" x14ac:dyDescent="0.3">
      <c r="A12" s="32"/>
      <c r="B12" s="9">
        <v>20000</v>
      </c>
      <c r="C12" s="9">
        <f t="dataTable" ref="C12:G16" dt2D="1" dtr="1" r1="B3" r2="B2"/>
        <v>33000000</v>
      </c>
      <c r="D12" s="9">
        <v>47000000</v>
      </c>
      <c r="E12" s="9">
        <v>61000000</v>
      </c>
      <c r="F12" s="9">
        <v>75000000</v>
      </c>
      <c r="G12" s="9">
        <v>89000000</v>
      </c>
    </row>
    <row r="13" spans="1:7" x14ac:dyDescent="0.3">
      <c r="A13" s="32"/>
      <c r="B13" s="9">
        <v>22000</v>
      </c>
      <c r="C13" s="9">
        <v>47000000</v>
      </c>
      <c r="D13" s="9">
        <v>62400000</v>
      </c>
      <c r="E13" s="9">
        <v>77800000</v>
      </c>
      <c r="F13" s="9">
        <v>93200000</v>
      </c>
      <c r="G13" s="9">
        <v>108600000</v>
      </c>
    </row>
    <row r="14" spans="1:7" x14ac:dyDescent="0.3">
      <c r="A14" s="32"/>
      <c r="B14" s="9">
        <v>24000</v>
      </c>
      <c r="C14" s="9">
        <v>61000000</v>
      </c>
      <c r="D14" s="9">
        <v>77800000</v>
      </c>
      <c r="E14" s="9">
        <v>94600000</v>
      </c>
      <c r="F14" s="9">
        <v>111400000</v>
      </c>
      <c r="G14" s="9">
        <v>128200000</v>
      </c>
    </row>
    <row r="15" spans="1:7" x14ac:dyDescent="0.3">
      <c r="A15" s="32"/>
      <c r="B15" s="9">
        <v>26000</v>
      </c>
      <c r="C15" s="9">
        <v>75000000</v>
      </c>
      <c r="D15" s="9">
        <v>93200000</v>
      </c>
      <c r="E15" s="9">
        <v>111400000</v>
      </c>
      <c r="F15" s="9">
        <v>129600000</v>
      </c>
      <c r="G15" s="9">
        <v>147800000</v>
      </c>
    </row>
    <row r="16" spans="1:7" x14ac:dyDescent="0.3">
      <c r="A16" s="32"/>
      <c r="B16" s="9">
        <v>28000</v>
      </c>
      <c r="C16" s="9">
        <v>89000000</v>
      </c>
      <c r="D16" s="9">
        <v>108600000</v>
      </c>
      <c r="E16" s="9">
        <v>128200000</v>
      </c>
      <c r="F16" s="9">
        <v>147800000</v>
      </c>
      <c r="G16" s="9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H3" activeCellId="3" sqref="B3:B10 D3:D10 F3:F10 H3:H10"/>
    </sheetView>
  </sheetViews>
  <sheetFormatPr defaultRowHeight="16.5" x14ac:dyDescent="0.3"/>
  <cols>
    <col min="1" max="9" width="6.625" customWidth="1"/>
  </cols>
  <sheetData>
    <row r="1" spans="1:9" ht="20.25" x14ac:dyDescent="0.3">
      <c r="A1" s="22" t="s">
        <v>51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I2" s="6" t="s">
        <v>68</v>
      </c>
    </row>
    <row r="3" spans="1:9" x14ac:dyDescent="0.3">
      <c r="A3" s="3" t="s">
        <v>52</v>
      </c>
      <c r="B3" s="40" t="s">
        <v>53</v>
      </c>
      <c r="C3" s="3" t="s">
        <v>54</v>
      </c>
      <c r="D3" s="40" t="s">
        <v>55</v>
      </c>
      <c r="E3" s="3" t="s">
        <v>56</v>
      </c>
      <c r="F3" s="40" t="s">
        <v>57</v>
      </c>
      <c r="G3" s="3" t="s">
        <v>58</v>
      </c>
      <c r="H3" s="40" t="s">
        <v>59</v>
      </c>
      <c r="I3" s="3" t="s">
        <v>60</v>
      </c>
    </row>
    <row r="4" spans="1:9" x14ac:dyDescent="0.3">
      <c r="A4" s="3" t="s">
        <v>61</v>
      </c>
      <c r="B4" s="40">
        <v>57</v>
      </c>
      <c r="C4" s="3">
        <v>51</v>
      </c>
      <c r="D4" s="40">
        <v>54</v>
      </c>
      <c r="E4" s="3">
        <v>52</v>
      </c>
      <c r="F4" s="40">
        <v>63</v>
      </c>
      <c r="G4" s="3">
        <v>77</v>
      </c>
      <c r="H4" s="40">
        <v>83</v>
      </c>
      <c r="I4" s="7">
        <f>AVERAGE(B4:H4)</f>
        <v>62.428571428571431</v>
      </c>
    </row>
    <row r="5" spans="1:9" x14ac:dyDescent="0.3">
      <c r="A5" s="3" t="s">
        <v>62</v>
      </c>
      <c r="B5" s="40">
        <v>49</v>
      </c>
      <c r="C5" s="3">
        <v>50</v>
      </c>
      <c r="D5" s="40">
        <v>45</v>
      </c>
      <c r="E5" s="3">
        <v>51</v>
      </c>
      <c r="F5" s="40">
        <v>55</v>
      </c>
      <c r="G5" s="3">
        <v>66</v>
      </c>
      <c r="H5" s="40">
        <v>78</v>
      </c>
      <c r="I5" s="7">
        <f t="shared" ref="I5:I10" si="0">AVERAGE(B5:H5)</f>
        <v>56.285714285714285</v>
      </c>
    </row>
    <row r="6" spans="1:9" x14ac:dyDescent="0.3">
      <c r="A6" s="3" t="s">
        <v>63</v>
      </c>
      <c r="B6" s="40">
        <v>53</v>
      </c>
      <c r="C6" s="3">
        <v>54</v>
      </c>
      <c r="D6" s="40">
        <v>56</v>
      </c>
      <c r="E6" s="3">
        <v>51</v>
      </c>
      <c r="F6" s="40">
        <v>60</v>
      </c>
      <c r="G6" s="3">
        <v>72</v>
      </c>
      <c r="H6" s="40">
        <v>67</v>
      </c>
      <c r="I6" s="7">
        <f t="shared" si="0"/>
        <v>59</v>
      </c>
    </row>
    <row r="7" spans="1:9" x14ac:dyDescent="0.3">
      <c r="A7" s="3" t="s">
        <v>64</v>
      </c>
      <c r="B7" s="40">
        <v>55</v>
      </c>
      <c r="C7" s="3">
        <v>56</v>
      </c>
      <c r="D7" s="40">
        <v>52</v>
      </c>
      <c r="E7" s="3">
        <v>50</v>
      </c>
      <c r="F7" s="40">
        <v>57</v>
      </c>
      <c r="G7" s="3">
        <v>74</v>
      </c>
      <c r="H7" s="40">
        <v>71</v>
      </c>
      <c r="I7" s="7">
        <f t="shared" si="0"/>
        <v>59.285714285714285</v>
      </c>
    </row>
    <row r="8" spans="1:9" x14ac:dyDescent="0.3">
      <c r="A8" s="3" t="s">
        <v>65</v>
      </c>
      <c r="B8" s="40">
        <v>51</v>
      </c>
      <c r="C8" s="3">
        <v>49</v>
      </c>
      <c r="D8" s="40">
        <v>48</v>
      </c>
      <c r="E8" s="3">
        <v>50</v>
      </c>
      <c r="F8" s="40">
        <v>56</v>
      </c>
      <c r="G8" s="3">
        <v>69</v>
      </c>
      <c r="H8" s="40">
        <v>74</v>
      </c>
      <c r="I8" s="7">
        <f t="shared" si="0"/>
        <v>56.714285714285715</v>
      </c>
    </row>
    <row r="9" spans="1:9" x14ac:dyDescent="0.3">
      <c r="A9" s="3" t="s">
        <v>66</v>
      </c>
      <c r="B9" s="40">
        <v>47</v>
      </c>
      <c r="C9" s="3">
        <v>49</v>
      </c>
      <c r="D9" s="40">
        <v>51</v>
      </c>
      <c r="E9" s="3">
        <v>53</v>
      </c>
      <c r="F9" s="40">
        <v>56</v>
      </c>
      <c r="G9" s="3">
        <v>63</v>
      </c>
      <c r="H9" s="40">
        <v>62</v>
      </c>
      <c r="I9" s="7">
        <f t="shared" si="0"/>
        <v>54.428571428571431</v>
      </c>
    </row>
    <row r="10" spans="1:9" x14ac:dyDescent="0.3">
      <c r="A10" s="3" t="s">
        <v>67</v>
      </c>
      <c r="B10" s="40">
        <v>54</v>
      </c>
      <c r="C10" s="3">
        <v>53</v>
      </c>
      <c r="D10" s="40">
        <v>54</v>
      </c>
      <c r="E10" s="3">
        <v>51</v>
      </c>
      <c r="F10" s="40">
        <v>60</v>
      </c>
      <c r="G10" s="3">
        <v>73</v>
      </c>
      <c r="H10" s="40">
        <v>71</v>
      </c>
      <c r="I10" s="7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평균">
                <anchor moveWithCells="1" sizeWithCells="1">
                  <from>
                    <xdr:col>2</xdr:col>
                    <xdr:colOff>9525</xdr:colOff>
                    <xdr:row>11</xdr:row>
                    <xdr:rowOff>19050</xdr:rowOff>
                  </from>
                  <to>
                    <xdr:col>3</xdr:col>
                    <xdr:colOff>476250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workbookViewId="0">
      <selection activeCell="Q14" sqref="Q14"/>
    </sheetView>
  </sheetViews>
  <sheetFormatPr defaultRowHeight="16.5" x14ac:dyDescent="0.3"/>
  <cols>
    <col min="3" max="3" width="10.375" bestFit="1" customWidth="1"/>
  </cols>
  <sheetData>
    <row r="1" spans="1:5" ht="20.25" x14ac:dyDescent="0.3">
      <c r="A1" s="22" t="s">
        <v>69</v>
      </c>
      <c r="B1" s="22"/>
      <c r="C1" s="22"/>
      <c r="D1" s="22"/>
      <c r="E1" s="22"/>
    </row>
    <row r="2" spans="1:5" x14ac:dyDescent="0.3">
      <c r="E2" s="6" t="s">
        <v>80</v>
      </c>
    </row>
    <row r="3" spans="1:5" x14ac:dyDescent="0.3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3">
      <c r="A4" s="3" t="s">
        <v>70</v>
      </c>
      <c r="B4" s="8">
        <v>565</v>
      </c>
      <c r="C4" s="8">
        <v>469</v>
      </c>
      <c r="D4" s="8">
        <v>525</v>
      </c>
      <c r="E4" s="8">
        <f>SUM(B4:D4)</f>
        <v>1559</v>
      </c>
    </row>
    <row r="5" spans="1:5" x14ac:dyDescent="0.3">
      <c r="A5" s="3" t="s">
        <v>71</v>
      </c>
      <c r="B5" s="8">
        <v>426</v>
      </c>
      <c r="C5" s="8">
        <v>354</v>
      </c>
      <c r="D5" s="8">
        <v>396</v>
      </c>
      <c r="E5" s="8">
        <f t="shared" ref="E5:E9" si="0">SUM(B5:D5)</f>
        <v>1176</v>
      </c>
    </row>
    <row r="6" spans="1:5" x14ac:dyDescent="0.3">
      <c r="A6" s="3" t="s">
        <v>72</v>
      </c>
      <c r="B6" s="8">
        <v>513</v>
      </c>
      <c r="C6" s="8">
        <v>426</v>
      </c>
      <c r="D6" s="8">
        <v>477</v>
      </c>
      <c r="E6" s="8">
        <f t="shared" si="0"/>
        <v>1416</v>
      </c>
    </row>
    <row r="7" spans="1:5" x14ac:dyDescent="0.3">
      <c r="A7" s="3" t="s">
        <v>73</v>
      </c>
      <c r="B7" s="8">
        <v>388</v>
      </c>
      <c r="C7" s="8">
        <v>322</v>
      </c>
      <c r="D7" s="8">
        <v>361</v>
      </c>
      <c r="E7" s="8">
        <f t="shared" si="0"/>
        <v>1071</v>
      </c>
    </row>
    <row r="8" spans="1:5" x14ac:dyDescent="0.3">
      <c r="A8" s="3" t="s">
        <v>74</v>
      </c>
      <c r="B8" s="8">
        <v>684</v>
      </c>
      <c r="C8" s="8">
        <v>568</v>
      </c>
      <c r="D8" s="8">
        <v>636</v>
      </c>
      <c r="E8" s="8">
        <f t="shared" si="0"/>
        <v>1888</v>
      </c>
    </row>
    <row r="9" spans="1:5" x14ac:dyDescent="0.3">
      <c r="A9" s="3" t="s">
        <v>75</v>
      </c>
      <c r="B9" s="8">
        <v>593</v>
      </c>
      <c r="C9" s="8">
        <v>492</v>
      </c>
      <c r="D9" s="8">
        <v>551</v>
      </c>
      <c r="E9" s="8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태우 김</cp:lastModifiedBy>
  <dcterms:created xsi:type="dcterms:W3CDTF">2024-04-04T05:45:49Z</dcterms:created>
  <dcterms:modified xsi:type="dcterms:W3CDTF">2026-08-14T07:07:01Z</dcterms:modified>
</cp:coreProperties>
</file>