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tmdg1\Downloads\2026_컴활1급실기_기본서(20250807)\2026기본서_컴활1급실기\01 엑셀\03 기본모의고사\"/>
    </mc:Choice>
  </mc:AlternateContent>
  <xr:revisionPtr revIDLastSave="0" documentId="13_ncr:1_{8C9D1FC5-1B9F-4B1D-A512-83C776843CC2}" xr6:coauthVersionLast="47" xr6:coauthVersionMax="47" xr10:uidLastSave="{00000000-0000-0000-0000-000000000000}"/>
  <bookViews>
    <workbookView xWindow="-98" yWindow="-98" windowWidth="21795" windowHeight="12975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eta.LEFT" hidden="1" xlm="1">#NAME?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K16" i="2" l="1" a="1"/>
  <c r="K16" i="2" s="1"/>
  <c r="K18" i="2"/>
  <c r="K19" i="2"/>
  <c r="K20" i="2"/>
  <c r="K25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A26" i="1"/>
  <c r="G18" i="2" a="1"/>
  <c r="G19" i="2" a="1"/>
  <c r="G20" i="2" a="1"/>
  <c r="G21" i="2" a="1"/>
  <c r="G22" i="2" a="1"/>
  <c r="G23" i="2" a="1"/>
  <c r="G24" i="2" a="1"/>
  <c r="G25" i="2" a="1"/>
  <c r="G17" i="2" a="1"/>
  <c r="G16" i="2" a="1"/>
  <c r="K17" i="2" l="1"/>
  <c r="G17" i="2"/>
  <c r="G25" i="2"/>
  <c r="G24" i="2"/>
  <c r="G23" i="2"/>
  <c r="G22" i="2"/>
  <c r="G21" i="2"/>
  <c r="G20" i="2"/>
  <c r="G19" i="2"/>
  <c r="G18" i="2"/>
  <c r="G16" i="2"/>
  <c r="I29" i="2"/>
  <c r="E5" i="2" a="1"/>
  <c r="E5" i="2"/>
  <c r="E6" i="2" a="1"/>
  <c r="E6" i="2" s="1"/>
  <c r="E7" i="2" a="1"/>
  <c r="E7" i="2"/>
  <c r="E8" i="2" a="1"/>
  <c r="E8" i="2"/>
  <c r="E9" i="2" a="1"/>
  <c r="E9" i="2"/>
  <c r="E10" i="2" a="1"/>
  <c r="E10" i="2"/>
  <c r="E11" i="2" a="1"/>
  <c r="E11" i="2"/>
  <c r="E12" i="2" a="1"/>
  <c r="E12" i="2"/>
  <c r="B31" i="2" a="1"/>
  <c r="B31" i="2" s="1"/>
  <c r="B32" i="2" a="1"/>
  <c r="B32" i="2"/>
  <c r="B33" i="2" a="1"/>
  <c r="B33" i="2"/>
  <c r="B30" i="2" a="1"/>
  <c r="B30" i="2" s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H12" i="1"/>
  <c r="F13" i="1"/>
  <c r="G13" i="1"/>
  <c r="H13" i="1"/>
  <c r="F14" i="1"/>
  <c r="G14" i="1"/>
  <c r="H14" i="1"/>
  <c r="F15" i="1"/>
  <c r="G15" i="1"/>
  <c r="H15" i="1"/>
  <c r="F16" i="1"/>
  <c r="G16" i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H21" i="1"/>
  <c r="F22" i="1"/>
  <c r="G22" i="1"/>
  <c r="H22" i="1"/>
  <c r="F23" i="1"/>
  <c r="G23" i="1"/>
  <c r="H23" i="1"/>
  <c r="I14" i="1" l="1"/>
  <c r="I6" i="1"/>
  <c r="I18" i="1"/>
  <c r="I16" i="1"/>
  <c r="I22" i="1"/>
  <c r="I21" i="1"/>
  <c r="I8" i="1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4505F5F-3C83-4846-9104-1D52E1058FB8}" name="MS Access Database_Query" type="1" refreshedVersion="8" background="1">
    <dbPr connection="DSN=MS Access Database;DBQ=C:\Users\tmdg1\Downloads\2026_컴활1급실기_기본서(20250807)\2026기본서_컴활1급실기\01 엑셀\03 기본모의고사\통화요금.accdb;DefaultDir=C:\Users\tmdg1\Downloads\2026_컴활1급실기_기본서(20250807)\2026기본서_컴활1급실기\01 엑셀\03 기본모의고사;DriverId=25;FIL=MS Access;MaxBufferSize=2048;PageTimeout=5;" command="SELECT 통화시간별요금.순번, 통화시간별요금.고객코드, 통화시간별요금.`통화시간(초)`, 통화시간별요금.`요금(원)`_x000d__x000a_FROM 통화시간별요금 통화시간별요금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<sst xmlns="http://schemas.openxmlformats.org/spreadsheetml/2006/main" count="296" uniqueCount="166">
  <si>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</si>
  <si>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</si>
  <si>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</si>
  <si>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</si>
  <si>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</si>
  <si>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</si>
  <si>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</si>
  <si>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</si>
  <si>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</si>
  <si>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</si>
  <si>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</si>
  <si>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</si>
  <si>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</si>
  <si>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</si>
  <si>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</si>
  <si>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</si>
  <si>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</si>
  <si>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</si>
  <si>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</si>
  <si>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</si>
  <si>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</si>
  <si>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</si>
  <si>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</si>
  <si>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</si>
  <si>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</si>
  <si>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</si>
  <si>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</si>
  <si>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</si>
  <si>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</si>
  <si>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</si>
  <si>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</si>
  <si>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</si>
  <si>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</si>
  <si>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</si>
  <si>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</si>
  <si>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</si>
  <si>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</si>
  <si>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</si>
  <si>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</si>
  <si>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</si>
  <si>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</si>
  <si>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</si>
  <si>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</si>
  <si>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</si>
  <si>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</si>
  <si>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</si>
  <si>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</si>
  <si>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</si>
  <si>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</si>
  <si>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</si>
  <si>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</si>
  <si>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</si>
  <si>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</si>
  <si>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</si>
  <si>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</si>
  <si>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</si>
  <si>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</si>
  <si>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</si>
  <si>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</si>
  <si>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</si>
  <si>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</si>
  <si>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</si>
  <si>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</si>
  <si>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</si>
  <si>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</si>
  <si>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</si>
  <si>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</si>
  <si>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</si>
  <si>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</si>
  <si>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</si>
  <si>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</si>
  <si>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</si>
  <si>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</si>
  <si>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</si>
  <si>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</si>
  <si>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</si>
  <si>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</si>
  <si>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</si>
  <si>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</si>
  <si>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</si>
  <si>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</si>
  <si>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</si>
  <si>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</si>
  <si>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</si>
  <si>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</si>
  <si>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</si>
  <si>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</si>
  <si>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</si>
  <si>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</si>
  <si>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</si>
  <si>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</si>
  <si>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</si>
  <si>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</si>
  <si>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</si>
  <si>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</si>
  <si>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</si>
  <si>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</si>
  <si>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</si>
  <si>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</si>
  <si>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</si>
  <si>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</si>
  <si>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</si>
  <si>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</si>
  <si>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</si>
  <si>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</si>
  <si>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</si>
  <si>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</si>
  <si>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</si>
  <si>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</si>
  <si>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</si>
  <si>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</si>
  <si>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</si>
  <si>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</si>
  <si>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</si>
  <si>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</si>
  <si>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</si>
  <si>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</si>
  <si>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</si>
  <si>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</si>
  <si>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</si>
  <si>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</si>
  <si>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</si>
  <si>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</si>
  <si>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</si>
  <si>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</si>
  <si>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</si>
  <si>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</si>
  <si>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</si>
  <si>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</si>
  <si>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</si>
  <si>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</si>
  <si>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</si>
  <si>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</si>
  <si>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</si>
  <si>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</si>
  <si>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</si>
  <si>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</si>
  <si>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</si>
  <si>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</si>
  <si>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</si>
  <si>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</si>
  <si>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</si>
  <si>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</si>
  <si>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</si>
  <si>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</si>
  <si>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</si>
  <si>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</si>
  <si>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</si>
  <si>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</si>
  <si>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부서</t>
    <phoneticPr fontId="1" type="noConversion"/>
  </si>
  <si>
    <t>총합계</t>
  </si>
  <si>
    <t>고객코드</t>
  </si>
  <si>
    <t>(모두)</t>
  </si>
  <si>
    <t>순번</t>
  </si>
  <si>
    <t>1-5</t>
  </si>
  <si>
    <t>6-10</t>
  </si>
  <si>
    <t>11-15</t>
  </si>
  <si>
    <t>16-20</t>
  </si>
  <si>
    <t>21-25</t>
  </si>
  <si>
    <t>26-30</t>
  </si>
  <si>
    <t>최소 : 통화시간(초)</t>
  </si>
  <si>
    <t>최소 : 요금(원)</t>
  </si>
  <si>
    <t>국어</t>
    <phoneticPr fontId="1" type="noConversion"/>
  </si>
  <si>
    <t>수학</t>
    <phoneticPr fontId="1" type="noConversion"/>
  </si>
  <si>
    <t>&gt;=90</t>
    <phoneticPr fontId="1" type="noConversion"/>
  </si>
  <si>
    <t>총점평균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</si>
</sst>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2" formatCode="[&gt;=80]0.0\(&quot;잘&quot;&quot;함&quot;\);[&gt;=60]0.0\(&quot;보&quot;&quot;통&quot;\);0.0\(&quot;노&quot;&quot;력&quot;&quot;요&quot;&quot;함&quot;\)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0" fontId="5" fillId="0" borderId="1" xfId="2" applyFont="1" applyBorder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1" xfId="0" quotePrefix="1" applyBorder="1">
      <alignment vertical="center"/>
    </xf>
    <xf numFmtId="41" fontId="8" fillId="0" borderId="1" xfId="3" quotePrefix="1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7" fontId="0" fillId="0" borderId="9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0" fontId="0" fillId="0" borderId="0" xfId="0" applyBorder="1">
      <alignment vertical="center"/>
    </xf>
    <xf numFmtId="182" fontId="0" fillId="0" borderId="1" xfId="0" applyNumberFormat="1" applyBorder="1" applyAlignment="1">
      <alignment horizontal="center"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'기타작업-1'!$E$3:$E$9</c:f>
              <c:numCache>
                <c:formatCode>0</c:formatCode>
                <c:ptCount val="7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74-4684-8E19-608C23D52E1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'기타작업-1'!$C$3:$C$9</c:f>
              <c:numCache>
                <c:formatCode>General</c:formatCode>
                <c:ptCount val="7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  <c:pt idx="6">
                  <c:v>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'기타작업-1'!$D$3:$D$9</c:f>
              <c:numCache>
                <c:formatCode>General</c:formatCode>
                <c:ptCount val="7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  <c:pt idx="6">
                  <c:v>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123825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unghye Choe" refreshedDate="46006.683366087964" backgroundQuery="1" createdVersion="8" refreshedVersion="8" minRefreshableVersion="3" recordCount="30" xr:uid="{F52AF296-C61B-4A0B-93A9-F7E6DC3E77C0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71EA0E-7507-4C55-88E5-EFE7E70381BD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1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48"/>
  <sheetViews>
    <sheetView topLeftCell="A12" workbookViewId="0">
      <selection activeCell="I34" sqref="I34"/>
    </sheetView>
  </sheetViews>
  <sheetFormatPr defaultRowHeight="16.899999999999999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65">
      <c r="A2" s="29" t="s">
        <v>0</v>
      </c>
      <c r="B2" s="29"/>
      <c r="C2" s="29"/>
      <c r="D2" s="29"/>
      <c r="E2" s="29"/>
      <c r="F2" s="29"/>
      <c r="G2" s="29"/>
      <c r="H2" s="29"/>
      <c r="I2" s="29"/>
    </row>
    <row r="4" spans="1:9">
      <c r="A4" s="1" t="s">
        <v>149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</row>
    <row r="5" spans="1:9">
      <c r="A5" s="1" t="s">
        <v>9</v>
      </c>
      <c r="B5" s="1" t="s">
        <v>10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11</v>
      </c>
      <c r="B6" s="1" t="s">
        <v>12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13</v>
      </c>
      <c r="B7" s="1" t="s">
        <v>12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14</v>
      </c>
      <c r="B8" s="1" t="s">
        <v>10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15</v>
      </c>
      <c r="B9" s="1" t="s">
        <v>12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16</v>
      </c>
      <c r="B10" s="1" t="s">
        <v>10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17</v>
      </c>
      <c r="B11" s="1" t="s">
        <v>18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13</v>
      </c>
      <c r="B12" s="1" t="s">
        <v>10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16</v>
      </c>
      <c r="B13" s="1" t="s">
        <v>12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17</v>
      </c>
      <c r="B14" s="1" t="s">
        <v>10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13</v>
      </c>
      <c r="B15" s="1" t="s">
        <v>18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14</v>
      </c>
      <c r="B16" s="1" t="s">
        <v>10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15</v>
      </c>
      <c r="B17" s="1" t="s">
        <v>12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15</v>
      </c>
      <c r="B18" s="1" t="s">
        <v>10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16</v>
      </c>
      <c r="B19" s="1" t="s">
        <v>18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17</v>
      </c>
      <c r="B20" s="1" t="s">
        <v>10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13</v>
      </c>
      <c r="B21" s="1" t="s">
        <v>12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16</v>
      </c>
      <c r="B22" s="1" t="s">
        <v>10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17</v>
      </c>
      <c r="B23" s="1" t="s">
        <v>18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23" t="s">
        <v>148</v>
      </c>
    </row>
    <row r="26" spans="1:9">
      <c r="A26" t="b">
        <f>OR(G5&gt;=LARGE($G$5:$G$23, 3), G5&lt;=SMALL($G$5:$G$23, 3))</f>
        <v>1</v>
      </c>
    </row>
    <row r="28" spans="1:9">
      <c r="A28" s="1" t="s">
        <v>149</v>
      </c>
      <c r="B28" s="1" t="s">
        <v>1</v>
      </c>
      <c r="C28" s="1" t="s">
        <v>6</v>
      </c>
      <c r="D28" s="1" t="s">
        <v>7</v>
      </c>
    </row>
    <row r="29" spans="1:9">
      <c r="A29" s="1" t="s">
        <v>9</v>
      </c>
      <c r="B29" s="1" t="s">
        <v>10</v>
      </c>
      <c r="C29" s="1">
        <v>30</v>
      </c>
      <c r="D29" s="3">
        <v>5000</v>
      </c>
    </row>
    <row r="30" spans="1:9">
      <c r="A30" s="1" t="s">
        <v>15</v>
      </c>
      <c r="B30" s="1" t="s">
        <v>12</v>
      </c>
      <c r="C30" s="1">
        <v>27</v>
      </c>
      <c r="D30" s="3">
        <v>18000</v>
      </c>
    </row>
    <row r="31" spans="1:9">
      <c r="A31" s="1" t="s">
        <v>17</v>
      </c>
      <c r="B31" s="1" t="s">
        <v>18</v>
      </c>
      <c r="C31" s="1">
        <v>30</v>
      </c>
      <c r="D31" s="3">
        <v>15000</v>
      </c>
    </row>
    <row r="32" spans="1:9">
      <c r="A32" s="1" t="s">
        <v>17</v>
      </c>
      <c r="B32" s="1" t="s">
        <v>10</v>
      </c>
      <c r="C32" s="1">
        <v>58</v>
      </c>
      <c r="D32" s="3">
        <v>30000</v>
      </c>
    </row>
    <row r="33" spans="1:4">
      <c r="A33" s="1" t="s">
        <v>13</v>
      </c>
      <c r="B33" s="1" t="s">
        <v>18</v>
      </c>
      <c r="C33" s="1">
        <v>63</v>
      </c>
      <c r="D33" s="3">
        <v>75000</v>
      </c>
    </row>
    <row r="34" spans="1:4">
      <c r="A34" s="1" t="s">
        <v>15</v>
      </c>
      <c r="B34" s="1" t="s">
        <v>12</v>
      </c>
      <c r="C34" s="1">
        <v>54</v>
      </c>
      <c r="D34" s="3">
        <v>36000</v>
      </c>
    </row>
    <row r="35" spans="1:4">
      <c r="A35" s="1" t="s">
        <v>13</v>
      </c>
      <c r="B35" s="1" t="s">
        <v>12</v>
      </c>
      <c r="C35" s="1">
        <v>28</v>
      </c>
      <c r="D35" s="3">
        <v>20000</v>
      </c>
    </row>
    <row r="36" spans="1:4">
      <c r="A36" s="35"/>
      <c r="B36" s="35"/>
      <c r="C36" s="35"/>
      <c r="D36" s="36"/>
    </row>
    <row r="37" spans="1:4">
      <c r="A37" s="37"/>
      <c r="B37" s="37"/>
      <c r="C37" s="37"/>
      <c r="D37" s="38"/>
    </row>
    <row r="38" spans="1:4">
      <c r="A38" s="37"/>
      <c r="B38" s="37"/>
      <c r="C38" s="37"/>
      <c r="D38" s="38"/>
    </row>
    <row r="39" spans="1:4">
      <c r="A39" s="37"/>
      <c r="B39" s="37"/>
      <c r="C39" s="37"/>
      <c r="D39" s="38"/>
    </row>
    <row r="40" spans="1:4">
      <c r="A40" s="37"/>
      <c r="B40" s="37"/>
      <c r="C40" s="37"/>
      <c r="D40" s="38"/>
    </row>
    <row r="41" spans="1:4">
      <c r="A41" s="37"/>
      <c r="B41" s="37"/>
      <c r="C41" s="37"/>
      <c r="D41" s="38"/>
    </row>
    <row r="42" spans="1:4">
      <c r="A42" s="37"/>
      <c r="B42" s="37"/>
      <c r="C42" s="37"/>
      <c r="D42" s="38"/>
    </row>
    <row r="43" spans="1:4">
      <c r="A43" s="37"/>
      <c r="B43" s="37"/>
      <c r="C43" s="37"/>
      <c r="D43" s="38"/>
    </row>
    <row r="44" spans="1:4">
      <c r="A44" s="37"/>
      <c r="B44" s="37"/>
      <c r="C44" s="37"/>
      <c r="D44" s="38"/>
    </row>
    <row r="45" spans="1:4">
      <c r="A45" s="37"/>
      <c r="B45" s="37"/>
      <c r="C45" s="37"/>
      <c r="D45" s="38"/>
    </row>
    <row r="46" spans="1:4">
      <c r="A46" s="37"/>
      <c r="B46" s="37"/>
      <c r="C46" s="37"/>
      <c r="D46" s="38"/>
    </row>
    <row r="47" spans="1:4">
      <c r="A47" s="37"/>
      <c r="B47" s="37"/>
      <c r="C47" s="37"/>
      <c r="D47" s="38"/>
    </row>
    <row r="48" spans="1:4">
      <c r="A48" s="39"/>
      <c r="B48" s="39"/>
      <c r="C48" s="39"/>
      <c r="D48" s="39"/>
    </row>
  </sheetData>
  <mergeCells count="1">
    <mergeCell ref="A2:I2"/>
  </mergeCells>
  <phoneticPr fontId="1" type="noConversion"/>
  <conditionalFormatting sqref="A5:I23">
    <cfRule type="expression" dxfId="1" priority="1">
      <formula>(YEAR($C5) = 2020)+(YEAR($C5)=2021)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workbookViewId="0">
      <selection activeCell="E4" sqref="E4"/>
    </sheetView>
  </sheetViews>
  <sheetFormatPr defaultRowHeight="16.899999999999999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19</v>
      </c>
      <c r="B1" t="s">
        <v>20</v>
      </c>
    </row>
    <row r="2" spans="1:11">
      <c r="A2" s="1" t="s">
        <v>21</v>
      </c>
      <c r="B2" s="1" t="s">
        <v>22</v>
      </c>
      <c r="C2" s="1" t="s">
        <v>23</v>
      </c>
      <c r="D2" s="1" t="s">
        <v>24</v>
      </c>
      <c r="E2" s="5" t="s">
        <v>25</v>
      </c>
      <c r="G2" t="s">
        <v>26</v>
      </c>
      <c r="H2" t="s">
        <v>27</v>
      </c>
    </row>
    <row r="3" spans="1:11">
      <c r="A3" s="6" t="s">
        <v>28</v>
      </c>
      <c r="B3" s="6" t="s">
        <v>29</v>
      </c>
      <c r="C3" s="6" t="s">
        <v>30</v>
      </c>
      <c r="D3" s="6">
        <v>205</v>
      </c>
      <c r="E3" s="27" cm="1">
        <f t="array" ref="E3">D3*_xlfn.SWITCH(LEFT(B3,2),$H$3,$H$4,$I$3,$I$4,$J$3,$J$4,$K$3,$K$4)*(1-IF(D3&gt;=200, _xlfn.SWITCH(LEFT(B3,2),$H$3,$H$5,$I$3,$I$5,$J$3,$J$5,$K$3,$K$5)+0.01, _xlfn.SWITCH(LEFT(B3,2),$H$3,$H$5,$I$3,$I$5,$J$3,$J$5,$K$3,$K$5)))</f>
        <v>5965.5</v>
      </c>
      <c r="G3" s="6" t="s">
        <v>31</v>
      </c>
      <c r="H3" s="6" t="s">
        <v>32</v>
      </c>
      <c r="I3" s="6" t="s">
        <v>33</v>
      </c>
      <c r="J3" s="6" t="s">
        <v>34</v>
      </c>
      <c r="K3" s="6" t="s">
        <v>35</v>
      </c>
    </row>
    <row r="4" spans="1:11">
      <c r="A4" s="6" t="s">
        <v>36</v>
      </c>
      <c r="B4" s="6" t="s">
        <v>37</v>
      </c>
      <c r="C4" s="6" t="s">
        <v>38</v>
      </c>
      <c r="D4" s="6">
        <v>100</v>
      </c>
      <c r="E4" s="27" cm="1">
        <f t="array" ref="E4">D4*_xlfn.SWITCH(LEFT(B4,2),$H$3,$H$4,$I$3,$I$4,$J$3,$J$4,$K$3,$K$4)*(1-IF(D4&gt;=200, _xlfn.SWITCH(LEFT(B4,2),$H$3,$H$5,$I$3,$I$5,$J$3,$J$5,$K$3,$K$5)+0.01, _xlfn.SWITCH(LEFT(B4,2),$H$3,$H$5,$I$3,$I$5,$J$3,$J$5,$K$3,$K$5)))</f>
        <v>11400</v>
      </c>
      <c r="G4" s="6" t="s">
        <v>39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40</v>
      </c>
      <c r="B5" s="6" t="s">
        <v>41</v>
      </c>
      <c r="C5" s="6" t="s">
        <v>38</v>
      </c>
      <c r="D5" s="6">
        <v>150</v>
      </c>
      <c r="E5" s="27" cm="1">
        <f t="array" ref="E5">D5*_xlfn.SWITCH(LEFT(B5,2),$H$3,$H$4,$I$3,$I$4,$J$3,$J$4,$K$3,$K$4)*(1-IF(D5&gt;=200, _xlfn.SWITCH(LEFT(B5,2),$H$3,$H$5,$I$3,$I$5,$J$3,$J$5,$K$3,$K$5)+0.01, _xlfn.SWITCH(LEFT(B5,2),$H$3,$H$5,$I$3,$I$5,$J$3,$J$5,$K$3,$K$5)))</f>
        <v>17100</v>
      </c>
      <c r="G5" s="6" t="s">
        <v>42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40</v>
      </c>
      <c r="B6" s="6" t="s">
        <v>43</v>
      </c>
      <c r="C6" s="6" t="s">
        <v>44</v>
      </c>
      <c r="D6" s="6">
        <v>105</v>
      </c>
      <c r="E6" s="27" cm="1">
        <f t="array" ref="E6">D6*_xlfn.SWITCH(LEFT(B6,2),$H$3,$H$4,$I$3,$I$4,$J$3,$J$4,$K$3,$K$4)*(1-IF(D6&gt;=200, _xlfn.SWITCH(LEFT(B6,2),$H$3,$H$5,$I$3,$I$5,$J$3,$J$5,$K$3,$K$5)+0.01, _xlfn.SWITCH(LEFT(B6,2),$H$3,$H$5,$I$3,$I$5,$J$3,$J$5,$K$3,$K$5)))</f>
        <v>7056</v>
      </c>
    </row>
    <row r="7" spans="1:11">
      <c r="A7" s="6" t="s">
        <v>40</v>
      </c>
      <c r="B7" s="6" t="s">
        <v>45</v>
      </c>
      <c r="C7" s="6" t="s">
        <v>30</v>
      </c>
      <c r="D7" s="6">
        <v>100</v>
      </c>
      <c r="E7" s="27" cm="1">
        <f t="array" ref="E7">D7*_xlfn.SWITCH(LEFT(B7,2),$H$3,$H$4,$I$3,$I$4,$J$3,$J$4,$K$3,$K$4)*(1-IF(D7&gt;=200, _xlfn.SWITCH(LEFT(B7,2),$H$3,$H$5,$I$3,$I$5,$J$3,$J$5,$K$3,$K$5)+0.01, _xlfn.SWITCH(LEFT(B7,2),$H$3,$H$5,$I$3,$I$5,$J$3,$J$5,$K$3,$K$5)))</f>
        <v>2940</v>
      </c>
    </row>
    <row r="8" spans="1:11">
      <c r="A8" s="6" t="s">
        <v>40</v>
      </c>
      <c r="B8" s="6" t="s">
        <v>46</v>
      </c>
      <c r="C8" s="6" t="s">
        <v>47</v>
      </c>
      <c r="D8" s="6">
        <v>200</v>
      </c>
      <c r="E8" s="27" cm="1">
        <f t="array" ref="E8">D8*_xlfn.SWITCH(LEFT(B8,2),$H$3,$H$4,$I$3,$I$4,$J$3,$J$4,$K$3,$K$4)*(1-IF(D8&gt;=200, _xlfn.SWITCH(LEFT(B8,2),$H$3,$H$5,$I$3,$I$5,$J$3,$J$5,$K$3,$K$5)+0.01, _xlfn.SWITCH(LEFT(B8,2),$H$3,$H$5,$I$3,$I$5,$J$3,$J$5,$K$3,$K$5)))</f>
        <v>5820</v>
      </c>
    </row>
    <row r="9" spans="1:11">
      <c r="A9" s="6" t="s">
        <v>28</v>
      </c>
      <c r="B9" s="6" t="s">
        <v>48</v>
      </c>
      <c r="C9" s="6" t="s">
        <v>47</v>
      </c>
      <c r="D9" s="6">
        <v>170</v>
      </c>
      <c r="E9" s="27" cm="1">
        <f t="array" ref="E9">D9*_xlfn.SWITCH(LEFT(B9,2),$H$3,$H$4,$I$3,$I$4,$J$3,$J$4,$K$3,$K$4)*(1-IF(D9&gt;=200, _xlfn.SWITCH(LEFT(B9,2),$H$3,$H$5,$I$3,$I$5,$J$3,$J$5,$K$3,$K$5)+0.01, _xlfn.SWITCH(LEFT(B9,2),$H$3,$H$5,$I$3,$I$5,$J$3,$J$5,$K$3,$K$5)))</f>
        <v>11424</v>
      </c>
    </row>
    <row r="10" spans="1:11">
      <c r="A10" s="6" t="s">
        <v>36</v>
      </c>
      <c r="B10" s="6" t="s">
        <v>49</v>
      </c>
      <c r="C10" s="6" t="s">
        <v>50</v>
      </c>
      <c r="D10" s="6">
        <v>150</v>
      </c>
      <c r="E10" s="27" cm="1">
        <f t="array" ref="E10">D10*_xlfn.SWITCH(LEFT(B10,2),$H$3,$H$4,$I$3,$I$4,$J$3,$J$4,$K$3,$K$4)*(1-IF(D10&gt;=200, _xlfn.SWITCH(LEFT(B10,2),$H$3,$H$5,$I$3,$I$5,$J$3,$J$5,$K$3,$K$5)+0.01, _xlfn.SWITCH(LEFT(B10,2),$H$3,$H$5,$I$3,$I$5,$J$3,$J$5,$K$3,$K$5)))</f>
        <v>5092.5</v>
      </c>
    </row>
    <row r="11" spans="1:11">
      <c r="A11" s="6" t="s">
        <v>40</v>
      </c>
      <c r="B11" s="6" t="s">
        <v>51</v>
      </c>
      <c r="C11" s="6" t="s">
        <v>50</v>
      </c>
      <c r="D11" s="6">
        <v>220</v>
      </c>
      <c r="E11" s="27" cm="1">
        <f t="array" ref="E11">D11*_xlfn.SWITCH(LEFT(B11,2),$H$3,$H$4,$I$3,$I$4,$J$3,$J$4,$K$3,$K$4)*(1-IF(D11&gt;=200, _xlfn.SWITCH(LEFT(B11,2),$H$3,$H$5,$I$3,$I$5,$J$3,$J$5,$K$3,$K$5)+0.01, _xlfn.SWITCH(LEFT(B11,2),$H$3,$H$5,$I$3,$I$5,$J$3,$J$5,$K$3,$K$5)))</f>
        <v>7392</v>
      </c>
    </row>
    <row r="12" spans="1:11">
      <c r="A12" s="6" t="s">
        <v>28</v>
      </c>
      <c r="B12" s="6" t="s">
        <v>52</v>
      </c>
      <c r="C12" s="6" t="s">
        <v>30</v>
      </c>
      <c r="D12" s="6">
        <v>110</v>
      </c>
      <c r="E12" s="27" cm="1">
        <f t="array" ref="E12">D12*_xlfn.SWITCH(LEFT(B12,2),$H$3,$H$4,$I$3,$I$4,$J$3,$J$4,$K$3,$K$4)*(1-IF(D12&gt;=200, _xlfn.SWITCH(LEFT(B12,2),$H$3,$H$5,$I$3,$I$5,$J$3,$J$5,$K$3,$K$5)+0.01, _xlfn.SWITCH(LEFT(B12,2),$H$3,$H$5,$I$3,$I$5,$J$3,$J$5,$K$3,$K$5)))</f>
        <v>3234</v>
      </c>
    </row>
    <row r="14" spans="1:11">
      <c r="A14" t="s">
        <v>53</v>
      </c>
      <c r="B14" t="s">
        <v>95</v>
      </c>
      <c r="I14" t="s">
        <v>54</v>
      </c>
    </row>
    <row r="15" spans="1:11">
      <c r="A15" s="1" t="s">
        <v>55</v>
      </c>
      <c r="B15" s="1" t="s">
        <v>56</v>
      </c>
      <c r="C15" s="1" t="s">
        <v>57</v>
      </c>
      <c r="D15" s="1" t="s">
        <v>58</v>
      </c>
      <c r="E15" s="1" t="s">
        <v>59</v>
      </c>
      <c r="F15" s="1" t="s">
        <v>60</v>
      </c>
      <c r="G15" s="5" t="s">
        <v>61</v>
      </c>
      <c r="I15" s="30" t="s">
        <v>62</v>
      </c>
      <c r="J15" s="31"/>
      <c r="K15" s="5" t="s">
        <v>63</v>
      </c>
    </row>
    <row r="16" spans="1:11">
      <c r="A16" s="1">
        <v>3</v>
      </c>
      <c r="B16" s="1" t="s">
        <v>64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 $J$16:$J$20)</f>
        <v>1</v>
      </c>
    </row>
    <row r="17" spans="1:11">
      <c r="A17" s="1">
        <v>2</v>
      </c>
      <c r="B17" s="1" t="s">
        <v>65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66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67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68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69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70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163</v>
      </c>
      <c r="K22" s="7" t="s">
        <v>165</v>
      </c>
    </row>
    <row r="23" spans="1:11">
      <c r="A23" s="1">
        <v>3</v>
      </c>
      <c r="B23" s="1" t="s">
        <v>71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164</v>
      </c>
      <c r="J23" s="7"/>
      <c r="K23" s="7"/>
    </row>
    <row r="24" spans="1:11">
      <c r="A24" s="1">
        <v>2</v>
      </c>
      <c r="B24" s="1" t="s">
        <v>72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164</v>
      </c>
      <c r="K24" s="7"/>
    </row>
    <row r="25" spans="1:11">
      <c r="A25" s="1">
        <v>3</v>
      </c>
      <c r="B25" s="1" t="s">
        <v>73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74</v>
      </c>
    </row>
    <row r="28" spans="1:11">
      <c r="A28" t="s">
        <v>147</v>
      </c>
      <c r="I28" s="8" t="s">
        <v>75</v>
      </c>
      <c r="J28" s="9"/>
    </row>
    <row r="29" spans="1:11">
      <c r="A29" s="1" t="s">
        <v>76</v>
      </c>
      <c r="B29" s="5" t="s">
        <v>77</v>
      </c>
      <c r="I29" s="32">
        <f>DAVERAGE(A15:G25, 4, I22:K25)</f>
        <v>87.8</v>
      </c>
      <c r="J29" s="33"/>
    </row>
    <row r="30" spans="1:11">
      <c r="A30" s="6" t="s">
        <v>78</v>
      </c>
      <c r="B30" s="1">
        <f t="array" ref="B30">MAX(($C$37:$C$56=A30)*(YEAR($F$37:$F$56)&gt;=2018)*($D$37:$D$56))</f>
        <v>135</v>
      </c>
    </row>
    <row r="31" spans="1:11">
      <c r="A31" s="6" t="s">
        <v>79</v>
      </c>
      <c r="B31" s="1">
        <f t="array" ref="B31">MAX(($C$37:$C$56=A31)*(YEAR($F$37:$F$56)&gt;=2018)*($D$37:$D$56))</f>
        <v>90</v>
      </c>
    </row>
    <row r="32" spans="1:11">
      <c r="A32" s="6" t="s">
        <v>80</v>
      </c>
      <c r="B32" s="1">
        <f t="array" ref="B32">MAX(($C$37:$C$56=A32)*(YEAR($F$37:$F$56)&gt;=2018)*($D$37:$D$56))</f>
        <v>160</v>
      </c>
    </row>
    <row r="33" spans="1:9">
      <c r="A33" s="6" t="s">
        <v>81</v>
      </c>
      <c r="B33" s="1">
        <f t="array" ref="B33">MAX(($C$37:$C$56=A33)*(YEAR($F$37:$F$56)&gt;=2018)*($D$37:$D$56))</f>
        <v>66</v>
      </c>
    </row>
    <row r="35" spans="1:9">
      <c r="A35" t="s">
        <v>82</v>
      </c>
    </row>
    <row r="36" spans="1:9">
      <c r="A36" s="1" t="s">
        <v>83</v>
      </c>
      <c r="B36" s="1" t="s">
        <v>84</v>
      </c>
      <c r="C36" s="1" t="s">
        <v>76</v>
      </c>
      <c r="D36" s="1" t="s">
        <v>85</v>
      </c>
      <c r="E36" s="1" t="s">
        <v>86</v>
      </c>
      <c r="F36" s="1" t="s">
        <v>87</v>
      </c>
      <c r="G36" s="1" t="s">
        <v>88</v>
      </c>
      <c r="H36" s="5" t="s">
        <v>89</v>
      </c>
      <c r="I36" s="5" t="s">
        <v>90</v>
      </c>
    </row>
    <row r="37" spans="1:9">
      <c r="A37" s="6">
        <v>1</v>
      </c>
      <c r="B37" s="1" t="s">
        <v>91</v>
      </c>
      <c r="C37" s="1" t="s">
        <v>78</v>
      </c>
      <c r="D37" s="6">
        <v>25</v>
      </c>
      <c r="E37" s="10">
        <v>14000000</v>
      </c>
      <c r="F37" s="11">
        <v>43336</v>
      </c>
      <c r="G37" s="11">
        <v>44432</v>
      </c>
      <c r="H37" s="28" t="str">
        <f>TEXT(QUOTIENT(_xlfn.DAYS(G37,F37),30), "00개월")</f>
        <v>36개월</v>
      </c>
      <c r="I37" s="22" t="str">
        <f>IF(LEFT(B37,1)="Y","예술빌딩"&amp;"("&amp;COUNTIF($B$37:B37, "Y*")&amp;")",(IF(LEFT(B37,1)="W","월드빌딩"&amp;"("&amp;COUNTIF($B$37:B37, "W*")&amp;")","그외"&amp;"("&amp;COUNTIF($B$37:B37, "&lt;&gt;Y*") -COUNTIF($B$37:B37, "W*")&amp;")")))</f>
        <v>그외(1)</v>
      </c>
    </row>
    <row r="38" spans="1:9">
      <c r="A38" s="6">
        <v>2</v>
      </c>
      <c r="B38" s="1" t="s">
        <v>91</v>
      </c>
      <c r="C38" s="1" t="s">
        <v>78</v>
      </c>
      <c r="D38" s="6">
        <v>20</v>
      </c>
      <c r="E38" s="10">
        <v>10000000</v>
      </c>
      <c r="F38" s="11">
        <v>41930</v>
      </c>
      <c r="G38" s="11">
        <v>44122</v>
      </c>
      <c r="H38" s="28" t="str">
        <f t="shared" ref="H38:H56" si="1">TEXT(QUOTIENT(_xlfn.DAYS(G38,F38),30), "00개월")</f>
        <v>73개월</v>
      </c>
      <c r="I38" s="22" t="str">
        <f>IF(LEFT(B38,1)="Y","예술빌딩"&amp;"("&amp;COUNTIF($B$37:B38, "Y*")&amp;")",(IF(LEFT(B38,1)="W","월드빌딩"&amp;"("&amp;COUNTIF($B$37:B38, "W*")&amp;")","그외"&amp;"("&amp;COUNTIF($B$37:B38, "&lt;&gt;Y*") -COUNTIF($B$37:B38, "W*")&amp;")")))</f>
        <v>그외(2)</v>
      </c>
    </row>
    <row r="39" spans="1:9">
      <c r="A39" s="6">
        <v>3</v>
      </c>
      <c r="B39" s="1" t="s">
        <v>92</v>
      </c>
      <c r="C39" s="1" t="s">
        <v>79</v>
      </c>
      <c r="D39" s="6">
        <v>70</v>
      </c>
      <c r="E39" s="10">
        <v>160000000</v>
      </c>
      <c r="F39" s="11">
        <v>41964</v>
      </c>
      <c r="G39" s="11">
        <v>44186</v>
      </c>
      <c r="H39" s="28" t="str">
        <f t="shared" si="1"/>
        <v>74개월</v>
      </c>
      <c r="I39" s="22" t="str">
        <f>IF(LEFT(B39,1)="Y","예술빌딩"&amp;"("&amp;COUNTIF($B$37:B39, "Y*")&amp;")",(IF(LEFT(B39,1)="W","월드빌딩"&amp;"("&amp;COUNTIF($B$37:B39, "W*")&amp;")","그외"&amp;"("&amp;COUNTIF($B$37:B39, "&lt;&gt;Y*") -COUNTIF($B$37:B39, "W*")&amp;")")))</f>
        <v>예술빌딩(1)</v>
      </c>
    </row>
    <row r="40" spans="1:9">
      <c r="A40" s="6">
        <v>4</v>
      </c>
      <c r="B40" s="1" t="s">
        <v>92</v>
      </c>
      <c r="C40" s="1" t="s">
        <v>79</v>
      </c>
      <c r="D40" s="6">
        <v>40</v>
      </c>
      <c r="E40" s="10">
        <v>60000000</v>
      </c>
      <c r="F40" s="11">
        <v>42370</v>
      </c>
      <c r="G40" s="11">
        <v>44197</v>
      </c>
      <c r="H40" s="28" t="str">
        <f t="shared" si="1"/>
        <v>60개월</v>
      </c>
      <c r="I40" s="22" t="str">
        <f>IF(LEFT(B40,1)="Y","예술빌딩"&amp;"("&amp;COUNTIF($B$37:B40, "Y*")&amp;")",(IF(LEFT(B40,1)="W","월드빌딩"&amp;"("&amp;COUNTIF($B$37:B40, "W*")&amp;")","그외"&amp;"("&amp;COUNTIF($B$37:B40, "&lt;&gt;Y*") -COUNTIF($B$37:B40, "W*")&amp;")")))</f>
        <v>예술빌딩(2)</v>
      </c>
    </row>
    <row r="41" spans="1:9">
      <c r="A41" s="6">
        <v>5</v>
      </c>
      <c r="B41" s="1" t="s">
        <v>91</v>
      </c>
      <c r="C41" s="1" t="s">
        <v>78</v>
      </c>
      <c r="D41" s="6">
        <v>135</v>
      </c>
      <c r="E41" s="10">
        <v>140000000</v>
      </c>
      <c r="F41" s="11">
        <v>44067</v>
      </c>
      <c r="G41" s="11">
        <v>45162</v>
      </c>
      <c r="H41" s="28" t="str">
        <f t="shared" si="1"/>
        <v>36개월</v>
      </c>
      <c r="I41" s="22" t="str">
        <f>IF(LEFT(B41,1)="Y","예술빌딩"&amp;"("&amp;COUNTIF($B$37:B41, "Y*")&amp;")",(IF(LEFT(B41,1)="W","월드빌딩"&amp;"("&amp;COUNTIF($B$37:B41, "W*")&amp;")","그외"&amp;"("&amp;COUNTIF($B$37:B41, "&lt;&gt;Y*") -COUNTIF($B$37:B41, "W*")&amp;")")))</f>
        <v>그외(3)</v>
      </c>
    </row>
    <row r="42" spans="1:9">
      <c r="A42" s="6">
        <v>6</v>
      </c>
      <c r="B42" s="1" t="s">
        <v>91</v>
      </c>
      <c r="C42" s="1" t="s">
        <v>78</v>
      </c>
      <c r="D42" s="6">
        <v>35</v>
      </c>
      <c r="E42" s="10">
        <v>15000000</v>
      </c>
      <c r="F42" s="11">
        <v>44491</v>
      </c>
      <c r="G42" s="11">
        <v>44856</v>
      </c>
      <c r="H42" s="28" t="str">
        <f t="shared" si="1"/>
        <v>12개월</v>
      </c>
      <c r="I42" s="22" t="str">
        <f>IF(LEFT(B42,1)="Y","예술빌딩"&amp;"("&amp;COUNTIF($B$37:B42, "Y*")&amp;")",(IF(LEFT(B42,1)="W","월드빌딩"&amp;"("&amp;COUNTIF($B$37:B42, "W*")&amp;")","그외"&amp;"("&amp;COUNTIF($B$37:B42, "&lt;&gt;Y*") -COUNTIF($B$37:B42, "W*")&amp;")")))</f>
        <v>그외(4)</v>
      </c>
    </row>
    <row r="43" spans="1:9">
      <c r="A43" s="6">
        <v>7</v>
      </c>
      <c r="B43" s="1" t="s">
        <v>92</v>
      </c>
      <c r="C43" s="1" t="s">
        <v>79</v>
      </c>
      <c r="D43" s="6">
        <v>45</v>
      </c>
      <c r="E43" s="10">
        <v>48000000</v>
      </c>
      <c r="F43" s="11">
        <v>43425</v>
      </c>
      <c r="G43" s="11">
        <v>45281</v>
      </c>
      <c r="H43" s="28" t="str">
        <f t="shared" si="1"/>
        <v>61개월</v>
      </c>
      <c r="I43" s="22" t="str">
        <f>IF(LEFT(B43,1)="Y","예술빌딩"&amp;"("&amp;COUNTIF($B$37:B43, "Y*")&amp;")",(IF(LEFT(B43,1)="W","월드빌딩"&amp;"("&amp;COUNTIF($B$37:B43, "W*")&amp;")","그외"&amp;"("&amp;COUNTIF($B$37:B43, "&lt;&gt;Y*") -COUNTIF($B$37:B43, "W*")&amp;")")))</f>
        <v>예술빌딩(3)</v>
      </c>
    </row>
    <row r="44" spans="1:9">
      <c r="A44" s="6">
        <v>8</v>
      </c>
      <c r="B44" s="1" t="s">
        <v>92</v>
      </c>
      <c r="C44" s="1" t="s">
        <v>79</v>
      </c>
      <c r="D44" s="6">
        <v>90</v>
      </c>
      <c r="E44" s="10">
        <v>170000000</v>
      </c>
      <c r="F44" s="11">
        <v>44521</v>
      </c>
      <c r="G44" s="11">
        <v>45617</v>
      </c>
      <c r="H44" s="28" t="str">
        <f t="shared" si="1"/>
        <v>36개월</v>
      </c>
      <c r="I44" s="22" t="str">
        <f>IF(LEFT(B44,1)="Y","예술빌딩"&amp;"("&amp;COUNTIF($B$37:B44, "Y*")&amp;")",(IF(LEFT(B44,1)="W","월드빌딩"&amp;"("&amp;COUNTIF($B$37:B44, "W*")&amp;")","그외"&amp;"("&amp;COUNTIF($B$37:B44, "&lt;&gt;Y*") -COUNTIF($B$37:B44, "W*")&amp;")")))</f>
        <v>예술빌딩(4)</v>
      </c>
    </row>
    <row r="45" spans="1:9">
      <c r="A45" s="6">
        <v>9</v>
      </c>
      <c r="B45" s="1" t="s">
        <v>92</v>
      </c>
      <c r="C45" s="1" t="s">
        <v>79</v>
      </c>
      <c r="D45" s="6">
        <v>50</v>
      </c>
      <c r="E45" s="10">
        <v>60000000</v>
      </c>
      <c r="F45" s="11">
        <v>42795</v>
      </c>
      <c r="G45" s="11">
        <v>44621</v>
      </c>
      <c r="H45" s="28" t="str">
        <f t="shared" si="1"/>
        <v>60개월</v>
      </c>
      <c r="I45" s="22" t="str">
        <f>IF(LEFT(B45,1)="Y","예술빌딩"&amp;"("&amp;COUNTIF($B$37:B45, "Y*")&amp;")",(IF(LEFT(B45,1)="W","월드빌딩"&amp;"("&amp;COUNTIF($B$37:B45, "W*")&amp;")","그외"&amp;"("&amp;COUNTIF($B$37:B45, "&lt;&gt;Y*") -COUNTIF($B$37:B45, "W*")&amp;")")))</f>
        <v>예술빌딩(5)</v>
      </c>
    </row>
    <row r="46" spans="1:9">
      <c r="A46" s="6">
        <v>10</v>
      </c>
      <c r="B46" s="1" t="s">
        <v>93</v>
      </c>
      <c r="C46" s="1" t="s">
        <v>80</v>
      </c>
      <c r="D46" s="6">
        <v>150</v>
      </c>
      <c r="E46" s="10">
        <v>150000000</v>
      </c>
      <c r="F46" s="11">
        <v>43650</v>
      </c>
      <c r="G46" s="11">
        <v>45111</v>
      </c>
      <c r="H46" s="28" t="str">
        <f t="shared" si="1"/>
        <v>48개월</v>
      </c>
      <c r="I46" s="22" t="str">
        <f>IF(LEFT(B46,1)="Y","예술빌딩"&amp;"("&amp;COUNTIF($B$37:B46, "Y*")&amp;")",(IF(LEFT(B46,1)="W","월드빌딩"&amp;"("&amp;COUNTIF($B$37:B46, "W*")&amp;")","그외"&amp;"("&amp;COUNTIF($B$37:B46, "&lt;&gt;Y*") -COUNTIF($B$37:B46, "W*")&amp;")")))</f>
        <v>월드빌딩(1)</v>
      </c>
    </row>
    <row r="47" spans="1:9">
      <c r="A47" s="6">
        <v>11</v>
      </c>
      <c r="B47" s="1" t="s">
        <v>94</v>
      </c>
      <c r="C47" s="1" t="s">
        <v>81</v>
      </c>
      <c r="D47" s="6">
        <v>15</v>
      </c>
      <c r="E47" s="10">
        <v>25000000</v>
      </c>
      <c r="F47" s="11">
        <v>39318</v>
      </c>
      <c r="G47" s="11">
        <v>38588</v>
      </c>
      <c r="H47" s="28" t="str">
        <f t="shared" si="1"/>
        <v>-24개월</v>
      </c>
      <c r="I47" s="22" t="str">
        <f>IF(LEFT(B47,1)="Y","예술빌딩"&amp;"("&amp;COUNTIF($B$37:B47, "Y*")&amp;")",(IF(LEFT(B47,1)="W","월드빌딩"&amp;"("&amp;COUNTIF($B$37:B47, "W*")&amp;")","그외"&amp;"("&amp;COUNTIF($B$37:B47, "&lt;&gt;Y*") -COUNTIF($B$37:B47, "W*")&amp;")")))</f>
        <v>그외(5)</v>
      </c>
    </row>
    <row r="48" spans="1:9">
      <c r="A48" s="6">
        <v>12</v>
      </c>
      <c r="B48" s="1" t="s">
        <v>93</v>
      </c>
      <c r="C48" s="1" t="s">
        <v>80</v>
      </c>
      <c r="D48" s="6">
        <v>32</v>
      </c>
      <c r="E48" s="10">
        <v>30000000</v>
      </c>
      <c r="F48" s="11">
        <v>44069</v>
      </c>
      <c r="G48" s="11">
        <v>45164</v>
      </c>
      <c r="H48" s="28" t="str">
        <f t="shared" si="1"/>
        <v>36개월</v>
      </c>
      <c r="I48" s="22" t="str">
        <f>IF(LEFT(B48,1)="Y","예술빌딩"&amp;"("&amp;COUNTIF($B$37:B48, "Y*")&amp;")",(IF(LEFT(B48,1)="W","월드빌딩"&amp;"("&amp;COUNTIF($B$37:B48, "W*")&amp;")","그외"&amp;"("&amp;COUNTIF($B$37:B48, "&lt;&gt;Y*") -COUNTIF($B$37:B48, "W*")&amp;")")))</f>
        <v>월드빌딩(2)</v>
      </c>
    </row>
    <row r="49" spans="1:9">
      <c r="A49" s="6">
        <v>13</v>
      </c>
      <c r="B49" s="1" t="s">
        <v>93</v>
      </c>
      <c r="C49" s="1" t="s">
        <v>80</v>
      </c>
      <c r="D49" s="6">
        <v>160</v>
      </c>
      <c r="E49" s="10">
        <v>160000000</v>
      </c>
      <c r="F49" s="11">
        <v>43761</v>
      </c>
      <c r="G49" s="11">
        <v>45222</v>
      </c>
      <c r="H49" s="28" t="str">
        <f t="shared" si="1"/>
        <v>48개월</v>
      </c>
      <c r="I49" s="22" t="str">
        <f>IF(LEFT(B49,1)="Y","예술빌딩"&amp;"("&amp;COUNTIF($B$37:B49, "Y*")&amp;")",(IF(LEFT(B49,1)="W","월드빌딩"&amp;"("&amp;COUNTIF($B$37:B49, "W*")&amp;")","그외"&amp;"("&amp;COUNTIF($B$37:B49, "&lt;&gt;Y*") -COUNTIF($B$37:B49, "W*")&amp;")")))</f>
        <v>월드빌딩(3)</v>
      </c>
    </row>
    <row r="50" spans="1:9">
      <c r="A50" s="6">
        <v>14</v>
      </c>
      <c r="B50" s="1" t="s">
        <v>93</v>
      </c>
      <c r="C50" s="1" t="s">
        <v>80</v>
      </c>
      <c r="D50" s="6">
        <v>36</v>
      </c>
      <c r="E50" s="10">
        <v>60000000</v>
      </c>
      <c r="F50" s="11">
        <v>44492</v>
      </c>
      <c r="G50" s="11">
        <v>44857</v>
      </c>
      <c r="H50" s="28" t="str">
        <f t="shared" si="1"/>
        <v>12개월</v>
      </c>
      <c r="I50" s="22" t="str">
        <f>IF(LEFT(B50,1)="Y","예술빌딩"&amp;"("&amp;COUNTIF($B$37:B50, "Y*")&amp;")",(IF(LEFT(B50,1)="W","월드빌딩"&amp;"("&amp;COUNTIF($B$37:B50, "W*")&amp;")","그외"&amp;"("&amp;COUNTIF($B$37:B50, "&lt;&gt;Y*") -COUNTIF($B$37:B50, "W*")&amp;")")))</f>
        <v>월드빌딩(4)</v>
      </c>
    </row>
    <row r="51" spans="1:9">
      <c r="A51" s="6">
        <v>15</v>
      </c>
      <c r="B51" s="1" t="s">
        <v>93</v>
      </c>
      <c r="C51" s="1" t="s">
        <v>80</v>
      </c>
      <c r="D51" s="6">
        <v>39</v>
      </c>
      <c r="E51" s="10">
        <v>60000000</v>
      </c>
      <c r="F51" s="11">
        <v>43031</v>
      </c>
      <c r="G51" s="11">
        <v>44492</v>
      </c>
      <c r="H51" s="28" t="str">
        <f t="shared" si="1"/>
        <v>48개월</v>
      </c>
      <c r="I51" s="22" t="str">
        <f>IF(LEFT(B51,1)="Y","예술빌딩"&amp;"("&amp;COUNTIF($B$37:B51, "Y*")&amp;")",(IF(LEFT(B51,1)="W","월드빌딩"&amp;"("&amp;COUNTIF($B$37:B51, "W*")&amp;")","그외"&amp;"("&amp;COUNTIF($B$37:B51, "&lt;&gt;Y*") -COUNTIF($B$37:B51, "W*")&amp;")")))</f>
        <v>월드빌딩(5)</v>
      </c>
    </row>
    <row r="52" spans="1:9">
      <c r="A52" s="6">
        <v>16</v>
      </c>
      <c r="B52" s="1" t="s">
        <v>94</v>
      </c>
      <c r="C52" s="1" t="s">
        <v>81</v>
      </c>
      <c r="D52" s="6">
        <v>66</v>
      </c>
      <c r="E52" s="10">
        <v>110000000</v>
      </c>
      <c r="F52" s="11">
        <v>43795</v>
      </c>
      <c r="G52" s="11">
        <v>44891</v>
      </c>
      <c r="H52" s="28" t="str">
        <f t="shared" si="1"/>
        <v>36개월</v>
      </c>
      <c r="I52" s="22" t="str">
        <f>IF(LEFT(B52,1)="Y","예술빌딩"&amp;"("&amp;COUNTIF($B$37:B52, "Y*")&amp;")",(IF(LEFT(B52,1)="W","월드빌딩"&amp;"("&amp;COUNTIF($B$37:B52, "W*")&amp;")","그외"&amp;"("&amp;COUNTIF($B$37:B52, "&lt;&gt;Y*") -COUNTIF($B$37:B52, "W*")&amp;")")))</f>
        <v>그외(6)</v>
      </c>
    </row>
    <row r="53" spans="1:9">
      <c r="A53" s="6">
        <v>17</v>
      </c>
      <c r="B53" s="1" t="s">
        <v>94</v>
      </c>
      <c r="C53" s="1" t="s">
        <v>81</v>
      </c>
      <c r="D53" s="6">
        <v>35</v>
      </c>
      <c r="E53" s="10">
        <v>6000000</v>
      </c>
      <c r="F53" s="11">
        <v>44217</v>
      </c>
      <c r="G53" s="11">
        <v>44947</v>
      </c>
      <c r="H53" s="28" t="str">
        <f t="shared" si="1"/>
        <v>24개월</v>
      </c>
      <c r="I53" s="22" t="str">
        <f>IF(LEFT(B53,1)="Y","예술빌딩"&amp;"("&amp;COUNTIF($B$37:B53, "Y*")&amp;")",(IF(LEFT(B53,1)="W","월드빌딩"&amp;"("&amp;COUNTIF($B$37:B53, "W*")&amp;")","그외"&amp;"("&amp;COUNTIF($B$37:B53, "&lt;&gt;Y*") -COUNTIF($B$37:B53, "W*")&amp;")")))</f>
        <v>그외(7)</v>
      </c>
    </row>
    <row r="54" spans="1:9">
      <c r="A54" s="6">
        <v>18</v>
      </c>
      <c r="B54" s="1" t="s">
        <v>93</v>
      </c>
      <c r="C54" s="1" t="s">
        <v>80</v>
      </c>
      <c r="D54" s="6">
        <v>110</v>
      </c>
      <c r="E54" s="10">
        <v>120000000</v>
      </c>
      <c r="F54" s="11">
        <v>44049</v>
      </c>
      <c r="G54" s="11">
        <v>45144</v>
      </c>
      <c r="H54" s="28" t="str">
        <f t="shared" si="1"/>
        <v>36개월</v>
      </c>
      <c r="I54" s="22" t="str">
        <f>IF(LEFT(B54,1)="Y","예술빌딩"&amp;"("&amp;COUNTIF($B$37:B54, "Y*")&amp;")",(IF(LEFT(B54,1)="W","월드빌딩"&amp;"("&amp;COUNTIF($B$37:B54, "W*")&amp;")","그외"&amp;"("&amp;COUNTIF($B$37:B54, "&lt;&gt;Y*") -COUNTIF($B$37:B54, "W*")&amp;")")))</f>
        <v>월드빌딩(6)</v>
      </c>
    </row>
    <row r="55" spans="1:9">
      <c r="A55" s="6">
        <v>19</v>
      </c>
      <c r="B55" s="1" t="s">
        <v>92</v>
      </c>
      <c r="C55" s="1" t="s">
        <v>79</v>
      </c>
      <c r="D55" s="6">
        <v>40</v>
      </c>
      <c r="E55" s="10">
        <v>60000000</v>
      </c>
      <c r="F55" s="11">
        <v>44431</v>
      </c>
      <c r="G55" s="11">
        <v>45892</v>
      </c>
      <c r="H55" s="28" t="str">
        <f t="shared" si="1"/>
        <v>48개월</v>
      </c>
      <c r="I55" s="22" t="str">
        <f>IF(LEFT(B55,1)="Y","예술빌딩"&amp;"("&amp;COUNTIF($B$37:B55, "Y*")&amp;")",(IF(LEFT(B55,1)="W","월드빌딩"&amp;"("&amp;COUNTIF($B$37:B55, "W*")&amp;")","그외"&amp;"("&amp;COUNTIF($B$37:B55, "&lt;&gt;Y*") -COUNTIF($B$37:B55, "W*")&amp;")")))</f>
        <v>예술빌딩(6)</v>
      </c>
    </row>
    <row r="56" spans="1:9">
      <c r="A56" s="6">
        <v>20</v>
      </c>
      <c r="B56" s="1" t="s">
        <v>94</v>
      </c>
      <c r="C56" s="1" t="s">
        <v>81</v>
      </c>
      <c r="D56" s="6">
        <v>15</v>
      </c>
      <c r="E56" s="10">
        <v>10000000</v>
      </c>
      <c r="F56" s="11">
        <v>43223</v>
      </c>
      <c r="G56" s="11">
        <v>45049</v>
      </c>
      <c r="H56" s="28" t="str">
        <f t="shared" si="1"/>
        <v>60개월</v>
      </c>
      <c r="I56" s="22" t="str">
        <f>IF(LEFT(B56,1)="Y","예술빌딩"&amp;"("&amp;COUNTIF($B$37:B56, "Y*")&amp;")",(IF(LEFT(B56,1)="W","월드빌딩"&amp;"("&amp;COUNTIF($B$37:B56, "W*")&amp;")","그외"&amp;"("&amp;COUNTIF($B$37:B56, "&lt;&gt;Y*") -COUNTIF($B$37:B56, "W*")&amp;")")))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A3" sqref="A3"/>
    </sheetView>
  </sheetViews>
  <sheetFormatPr defaultRowHeight="16.899999999999999"/>
  <cols>
    <col min="1" max="1" width="8.25" bestFit="1" customWidth="1"/>
    <col min="2" max="2" width="17.1875" bestFit="1" customWidth="1"/>
    <col min="3" max="3" width="13.375" bestFit="1" customWidth="1"/>
  </cols>
  <sheetData>
    <row r="1" spans="1:3">
      <c r="A1" s="24" t="s">
        <v>151</v>
      </c>
      <c r="B1" t="s">
        <v>152</v>
      </c>
    </row>
    <row r="3" spans="1:3">
      <c r="A3" s="24" t="s">
        <v>153</v>
      </c>
      <c r="B3" t="s">
        <v>160</v>
      </c>
      <c r="C3" t="s">
        <v>161</v>
      </c>
    </row>
    <row r="4" spans="1:3">
      <c r="A4" t="s">
        <v>154</v>
      </c>
      <c r="B4">
        <v>478</v>
      </c>
      <c r="C4" s="25">
        <v>2390</v>
      </c>
    </row>
    <row r="5" spans="1:3">
      <c r="A5" t="s">
        <v>155</v>
      </c>
      <c r="B5">
        <v>168</v>
      </c>
      <c r="C5" s="25">
        <v>1848</v>
      </c>
    </row>
    <row r="6" spans="1:3">
      <c r="A6" t="s">
        <v>156</v>
      </c>
      <c r="B6">
        <v>142</v>
      </c>
      <c r="C6" s="25">
        <v>1140</v>
      </c>
    </row>
    <row r="7" spans="1:3">
      <c r="A7" t="s">
        <v>157</v>
      </c>
      <c r="B7">
        <v>77</v>
      </c>
      <c r="C7" s="25">
        <v>847</v>
      </c>
    </row>
    <row r="8" spans="1:3">
      <c r="A8" t="s">
        <v>158</v>
      </c>
      <c r="B8">
        <v>253</v>
      </c>
      <c r="C8" s="25">
        <v>2783</v>
      </c>
    </row>
    <row r="9" spans="1:3">
      <c r="A9" t="s">
        <v>159</v>
      </c>
      <c r="B9">
        <v>334</v>
      </c>
      <c r="C9" s="25">
        <v>2565</v>
      </c>
    </row>
    <row r="10" spans="1:3">
      <c r="A10" t="s">
        <v>150</v>
      </c>
      <c r="B10">
        <v>77</v>
      </c>
      <c r="C10" s="25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K17" sqref="K17"/>
    </sheetView>
  </sheetViews>
  <sheetFormatPr defaultRowHeight="16.899999999999999"/>
  <sheetData>
    <row r="1" spans="1:6">
      <c r="A1" t="s">
        <v>111</v>
      </c>
    </row>
    <row r="2" spans="1:6">
      <c r="A2" s="1" t="s">
        <v>56</v>
      </c>
      <c r="B2" s="1" t="s">
        <v>96</v>
      </c>
      <c r="C2" s="1" t="s">
        <v>98</v>
      </c>
      <c r="D2" s="1" t="s">
        <v>97</v>
      </c>
      <c r="E2" s="1" t="s">
        <v>112</v>
      </c>
      <c r="F2" s="1" t="s">
        <v>113</v>
      </c>
    </row>
    <row r="3" spans="1:6">
      <c r="A3" s="1" t="s">
        <v>99</v>
      </c>
      <c r="B3" s="1" t="s">
        <v>100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101</v>
      </c>
      <c r="B4" s="1" t="s">
        <v>102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103</v>
      </c>
      <c r="B5" s="1" t="s">
        <v>104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105</v>
      </c>
      <c r="B6" s="1" t="s">
        <v>102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106</v>
      </c>
      <c r="B7" s="1" t="s">
        <v>100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107</v>
      </c>
      <c r="B8" s="1" t="s">
        <v>104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108</v>
      </c>
      <c r="B9" s="1" t="s">
        <v>100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109</v>
      </c>
      <c r="B10" s="1" t="s">
        <v>104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34" t="s">
        <v>114</v>
      </c>
      <c r="B11" s="34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topLeftCell="A2" workbookViewId="0">
      <selection activeCell="M14" sqref="M14"/>
    </sheetView>
  </sheetViews>
  <sheetFormatPr defaultRowHeight="16.899999999999999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115</v>
      </c>
    </row>
    <row r="2" spans="1:6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</row>
    <row r="3" spans="1:6">
      <c r="A3" s="1">
        <v>101</v>
      </c>
      <c r="B3" s="1" t="s">
        <v>122</v>
      </c>
      <c r="C3" s="1">
        <v>67</v>
      </c>
      <c r="D3" s="1">
        <v>76</v>
      </c>
      <c r="E3" s="14">
        <f t="shared" ref="E3:E8" si="0">AVERAGE(C3:D3)</f>
        <v>71.5</v>
      </c>
      <c r="F3" s="1" t="s">
        <v>12</v>
      </c>
    </row>
    <row r="4" spans="1:6">
      <c r="A4" s="1">
        <v>102</v>
      </c>
      <c r="B4" s="1" t="s">
        <v>123</v>
      </c>
      <c r="C4" s="1">
        <v>98</v>
      </c>
      <c r="D4" s="1">
        <v>95</v>
      </c>
      <c r="E4" s="14">
        <f t="shared" si="0"/>
        <v>96.5</v>
      </c>
      <c r="F4" s="1" t="s">
        <v>12</v>
      </c>
    </row>
    <row r="5" spans="1:6">
      <c r="A5" s="1">
        <v>103</v>
      </c>
      <c r="B5" s="1" t="s">
        <v>124</v>
      </c>
      <c r="C5" s="1">
        <v>88</v>
      </c>
      <c r="D5" s="1">
        <v>56</v>
      </c>
      <c r="E5" s="14">
        <f t="shared" si="0"/>
        <v>72</v>
      </c>
      <c r="F5" s="1" t="s">
        <v>10</v>
      </c>
    </row>
    <row r="6" spans="1:6">
      <c r="A6" s="1">
        <v>104</v>
      </c>
      <c r="B6" s="1" t="s">
        <v>125</v>
      </c>
      <c r="C6" s="1">
        <v>83</v>
      </c>
      <c r="D6" s="1">
        <v>78</v>
      </c>
      <c r="E6" s="14">
        <f t="shared" si="0"/>
        <v>80.5</v>
      </c>
      <c r="F6" s="1" t="s">
        <v>126</v>
      </c>
    </row>
    <row r="7" spans="1:6">
      <c r="A7" s="1">
        <v>105</v>
      </c>
      <c r="B7" s="1" t="s">
        <v>127</v>
      </c>
      <c r="C7" s="1">
        <v>65</v>
      </c>
      <c r="D7" s="1">
        <v>77</v>
      </c>
      <c r="E7" s="14">
        <f t="shared" si="0"/>
        <v>71</v>
      </c>
      <c r="F7" s="1" t="s">
        <v>126</v>
      </c>
    </row>
    <row r="8" spans="1:6">
      <c r="A8" s="1">
        <v>106</v>
      </c>
      <c r="B8" s="1" t="s">
        <v>128</v>
      </c>
      <c r="C8" s="1">
        <v>85</v>
      </c>
      <c r="D8" s="1">
        <v>92</v>
      </c>
      <c r="E8" s="14">
        <f t="shared" si="0"/>
        <v>88.5</v>
      </c>
      <c r="F8" s="1" t="s">
        <v>12</v>
      </c>
    </row>
    <row r="9" spans="1:6">
      <c r="A9" s="15"/>
      <c r="B9" s="1" t="s">
        <v>110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P17" sqref="P17"/>
    </sheetView>
  </sheetViews>
  <sheetFormatPr defaultRowHeight="16.899999999999999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111</v>
      </c>
    </row>
    <row r="2" spans="1:7">
      <c r="A2" s="1" t="s">
        <v>56</v>
      </c>
      <c r="B2" s="1" t="s">
        <v>96</v>
      </c>
      <c r="C2" s="1" t="s">
        <v>129</v>
      </c>
      <c r="D2" s="1" t="s">
        <v>130</v>
      </c>
      <c r="E2" s="1" t="s">
        <v>98</v>
      </c>
      <c r="F2" s="1" t="s">
        <v>97</v>
      </c>
      <c r="G2" s="1" t="s">
        <v>61</v>
      </c>
    </row>
    <row r="3" spans="1:7">
      <c r="A3" s="1" t="s">
        <v>99</v>
      </c>
      <c r="B3" s="1" t="s">
        <v>100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40">
        <v>92</v>
      </c>
    </row>
    <row r="4" spans="1:7">
      <c r="A4" s="1" t="s">
        <v>101</v>
      </c>
      <c r="B4" s="1" t="s">
        <v>102</v>
      </c>
      <c r="C4" s="12">
        <v>3</v>
      </c>
      <c r="D4" s="12">
        <f t="shared" si="0"/>
        <v>94</v>
      </c>
      <c r="E4" s="12">
        <v>100</v>
      </c>
      <c r="F4" s="12">
        <v>90</v>
      </c>
      <c r="G4" s="40">
        <v>94.6666666666667</v>
      </c>
    </row>
    <row r="5" spans="1:7">
      <c r="A5" s="1" t="s">
        <v>103</v>
      </c>
      <c r="B5" s="1" t="s">
        <v>104</v>
      </c>
      <c r="C5" s="12">
        <v>2</v>
      </c>
      <c r="D5" s="12">
        <f t="shared" si="0"/>
        <v>96</v>
      </c>
      <c r="E5" s="12">
        <v>87</v>
      </c>
      <c r="F5" s="12">
        <v>95</v>
      </c>
      <c r="G5" s="40">
        <v>92.6666666666667</v>
      </c>
    </row>
    <row r="6" spans="1:7">
      <c r="A6" s="1" t="s">
        <v>105</v>
      </c>
      <c r="B6" s="1" t="s">
        <v>102</v>
      </c>
      <c r="C6" s="12">
        <v>8</v>
      </c>
      <c r="D6" s="12">
        <f t="shared" si="0"/>
        <v>84</v>
      </c>
      <c r="E6" s="12">
        <v>78</v>
      </c>
      <c r="F6" s="12">
        <v>80</v>
      </c>
      <c r="G6" s="40">
        <v>80.6666666666667</v>
      </c>
    </row>
    <row r="7" spans="1:7">
      <c r="A7" s="1" t="s">
        <v>106</v>
      </c>
      <c r="B7" s="1" t="s">
        <v>100</v>
      </c>
      <c r="C7" s="12">
        <v>5</v>
      </c>
      <c r="D7" s="12">
        <f t="shared" si="0"/>
        <v>90</v>
      </c>
      <c r="E7" s="12">
        <v>50</v>
      </c>
      <c r="F7" s="12">
        <v>94</v>
      </c>
      <c r="G7" s="40">
        <v>78</v>
      </c>
    </row>
    <row r="8" spans="1:7">
      <c r="A8" s="1" t="s">
        <v>107</v>
      </c>
      <c r="B8" s="1" t="s">
        <v>104</v>
      </c>
      <c r="C8" s="12">
        <v>6</v>
      </c>
      <c r="D8" s="12">
        <f t="shared" si="0"/>
        <v>88</v>
      </c>
      <c r="E8" s="12">
        <v>66</v>
      </c>
      <c r="F8" s="12">
        <v>90</v>
      </c>
      <c r="G8" s="40">
        <v>81.3333333333333</v>
      </c>
    </row>
    <row r="9" spans="1:7">
      <c r="A9" s="1" t="s">
        <v>108</v>
      </c>
      <c r="B9" s="1" t="s">
        <v>100</v>
      </c>
      <c r="C9" s="12">
        <v>4</v>
      </c>
      <c r="D9" s="12">
        <f t="shared" si="0"/>
        <v>92</v>
      </c>
      <c r="E9" s="12">
        <v>89</v>
      </c>
      <c r="F9" s="12">
        <v>88</v>
      </c>
      <c r="G9" s="40">
        <v>89.6666666666667</v>
      </c>
    </row>
    <row r="10" spans="1:7">
      <c r="A10" s="1" t="s">
        <v>109</v>
      </c>
      <c r="B10" s="1" t="s">
        <v>104</v>
      </c>
      <c r="C10" s="12">
        <v>2</v>
      </c>
      <c r="D10" s="12">
        <v>65</v>
      </c>
      <c r="E10" s="12">
        <v>50</v>
      </c>
      <c r="F10" s="12">
        <v>49</v>
      </c>
      <c r="G10" s="40">
        <v>54.6666666666667</v>
      </c>
    </row>
  </sheetData>
  <phoneticPr fontId="1" type="noConversion"/>
  <conditionalFormatting sqref="G3:G10"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I14" sqref="I14"/>
    </sheetView>
  </sheetViews>
  <sheetFormatPr defaultRowHeight="16.899999999999999"/>
  <cols>
    <col min="2" max="2" width="11.875" bestFit="1" customWidth="1"/>
    <col min="4" max="4" width="11.75" customWidth="1"/>
    <col min="5" max="5" width="9.375" bestFit="1" customWidth="1"/>
  </cols>
  <sheetData>
    <row r="1" spans="1:5" ht="22.5">
      <c r="A1" s="26" t="s">
        <v>131</v>
      </c>
    </row>
    <row r="2" spans="1:5" ht="17.25" thickBot="1">
      <c r="A2" t="s">
        <v>19</v>
      </c>
    </row>
    <row r="3" spans="1:5" ht="17.25" thickBot="1">
      <c r="A3" s="16" t="s">
        <v>132</v>
      </c>
      <c r="B3" s="17" t="s">
        <v>133</v>
      </c>
      <c r="C3" s="17" t="s">
        <v>134</v>
      </c>
      <c r="D3" s="17" t="s">
        <v>135</v>
      </c>
      <c r="E3" s="18" t="s">
        <v>136</v>
      </c>
    </row>
    <row r="4" spans="1:5">
      <c r="A4" s="19" t="s">
        <v>137</v>
      </c>
      <c r="B4" s="19" t="s">
        <v>138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139</v>
      </c>
      <c r="B5" s="1" t="s">
        <v>140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141</v>
      </c>
      <c r="B6" s="1" t="s">
        <v>142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143</v>
      </c>
      <c r="B7" s="1" t="s">
        <v>144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145</v>
      </c>
      <c r="B8" s="1" t="s">
        <v>146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123825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쵯승혜</cp:lastModifiedBy>
  <cp:lastPrinted>2025-12-15T07:21:22Z</cp:lastPrinted>
  <dcterms:created xsi:type="dcterms:W3CDTF">2023-05-11T11:47:16Z</dcterms:created>
  <dcterms:modified xsi:type="dcterms:W3CDTF">2025-12-17T06:46:57Z</dcterms:modified>
</cp:coreProperties>
</file>