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 codeName="{26A90621-87C4-6C01-FD6A-EE6E7C140903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013a628c045f17e/바탕 화면/"/>
    </mc:Choice>
  </mc:AlternateContent>
  <xr:revisionPtr revIDLastSave="74" documentId="8_{9ADC2523-FCF3-46AF-A9AD-B4AD1AB2A09A}" xr6:coauthVersionLast="47" xr6:coauthVersionMax="47" xr10:uidLastSave="{F8F59EC2-0740-4881-8977-C48AD1408345}"/>
  <bookViews>
    <workbookView xWindow="-108" yWindow="-108" windowWidth="23256" windowHeight="12456" tabRatio="724" firstSheet="1" activeTab="9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시나리오 요약" sheetId="11" r:id="rId8"/>
    <sheet name="분석작업-3" sheetId="10" r:id="rId9"/>
    <sheet name="매크로작업" sheetId="7" r:id="rId10"/>
    <sheet name="차트작업" sheetId="8" r:id="rId11"/>
  </sheets>
  <definedNames>
    <definedName name="목표매출액평균">'분석작업-3'!$H$14</definedName>
    <definedName name="목표수익율">'분석작업-3'!$B$3</definedName>
  </definedNames>
  <calcPr calcId="191029"/>
  <pivotCaches>
    <pivotCache cacheId="6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12" i="7"/>
  <c r="E4" i="7"/>
  <c r="E26" i="5"/>
  <c r="E22" i="5"/>
  <c r="E18" i="5"/>
  <c r="E14" i="5"/>
  <c r="E10" i="5"/>
  <c r="E6" i="5"/>
  <c r="E28" i="5" s="1"/>
  <c r="D27" i="5"/>
  <c r="D23" i="5"/>
  <c r="D19" i="5"/>
  <c r="D15" i="5"/>
  <c r="D11" i="5"/>
  <c r="D7" i="5"/>
  <c r="G14" i="10"/>
  <c r="H6" i="10"/>
  <c r="H7" i="10"/>
  <c r="H8" i="10"/>
  <c r="H9" i="10"/>
  <c r="H10" i="10"/>
  <c r="H11" i="10"/>
  <c r="H12" i="10"/>
  <c r="H13" i="10"/>
  <c r="H5" i="10"/>
  <c r="G6" i="10"/>
  <c r="G7" i="10"/>
  <c r="G8" i="10"/>
  <c r="G9" i="10"/>
  <c r="G10" i="10"/>
  <c r="G11" i="10"/>
  <c r="G12" i="10"/>
  <c r="G13" i="10"/>
  <c r="G5" i="10"/>
  <c r="F6" i="10"/>
  <c r="F7" i="10"/>
  <c r="F8" i="10"/>
  <c r="F9" i="10"/>
  <c r="F10" i="10"/>
  <c r="F11" i="10"/>
  <c r="F12" i="10"/>
  <c r="F13" i="10"/>
  <c r="F5" i="10"/>
  <c r="D6" i="10"/>
  <c r="D7" i="10"/>
  <c r="D8" i="10"/>
  <c r="D9" i="10"/>
  <c r="D10" i="10"/>
  <c r="D11" i="10"/>
  <c r="D12" i="10"/>
  <c r="D13" i="10"/>
  <c r="D5" i="10"/>
  <c r="H14" i="10" l="1"/>
  <c r="D29" i="5"/>
  <c r="J5" i="9"/>
  <c r="J6" i="9"/>
  <c r="J7" i="9"/>
  <c r="J8" i="9"/>
  <c r="J9" i="9"/>
  <c r="J10" i="9"/>
  <c r="J11" i="9"/>
  <c r="J12" i="9"/>
  <c r="J13" i="9"/>
  <c r="J4" i="9"/>
  <c r="I5" i="9"/>
  <c r="I6" i="9"/>
  <c r="I7" i="9"/>
  <c r="I8" i="9"/>
  <c r="I9" i="9"/>
  <c r="I10" i="9"/>
  <c r="I11" i="9"/>
  <c r="I12" i="9"/>
  <c r="I13" i="9"/>
  <c r="I4" i="9"/>
  <c r="H5" i="9"/>
  <c r="H6" i="9"/>
  <c r="H7" i="9"/>
  <c r="H8" i="9"/>
  <c r="H9" i="9"/>
  <c r="H10" i="9"/>
  <c r="H11" i="9"/>
  <c r="H12" i="9"/>
  <c r="H13" i="9"/>
  <c r="H4" i="9"/>
  <c r="D5" i="9"/>
  <c r="E5" i="9"/>
  <c r="F5" i="9" s="1"/>
  <c r="D6" i="9"/>
  <c r="E6" i="9"/>
  <c r="F6" i="9" s="1"/>
  <c r="D7" i="9"/>
  <c r="E7" i="9"/>
  <c r="F7" i="9" s="1"/>
  <c r="D8" i="9"/>
  <c r="E8" i="9" s="1"/>
  <c r="F8" i="9" s="1"/>
  <c r="D9" i="9"/>
  <c r="E9" i="9"/>
  <c r="F9" i="9" s="1"/>
  <c r="D10" i="9"/>
  <c r="E10" i="9" s="1"/>
  <c r="F10" i="9" s="1"/>
  <c r="D11" i="9"/>
  <c r="E11" i="9" s="1"/>
  <c r="F11" i="9" s="1"/>
  <c r="D12" i="9"/>
  <c r="E12" i="9"/>
  <c r="F12" i="9"/>
  <c r="D13" i="9"/>
  <c r="E13" i="9"/>
  <c r="F13" i="9" s="1"/>
  <c r="F4" i="9"/>
  <c r="E4" i="9"/>
  <c r="D4" i="9"/>
</calcChain>
</file>

<file path=xl/sharedStrings.xml><?xml version="1.0" encoding="utf-8"?>
<sst xmlns="http://schemas.openxmlformats.org/spreadsheetml/2006/main" count="341" uniqueCount="266">
  <si>
    <t>직위</t>
  </si>
  <si>
    <t>이름</t>
  </si>
  <si>
    <t>대리</t>
  </si>
  <si>
    <t>관리부</t>
  </si>
  <si>
    <t>과장</t>
  </si>
  <si>
    <t>사원</t>
  </si>
  <si>
    <t>등산동아리 회원</t>
    <phoneticPr fontId="1" type="noConversion"/>
  </si>
  <si>
    <t xml:space="preserve">[표1] </t>
  </si>
  <si>
    <t>씽씽퀵 요금</t>
  </si>
  <si>
    <t>고객번호</t>
  </si>
  <si>
    <t>출발시간</t>
  </si>
  <si>
    <t>도착시간</t>
  </si>
  <si>
    <t>요금</t>
  </si>
  <si>
    <t>QK-3982</t>
  </si>
  <si>
    <t>QK-7411</t>
  </si>
  <si>
    <t>QK-5634</t>
  </si>
  <si>
    <t>QK-2286</t>
  </si>
  <si>
    <t>QK-3241</t>
  </si>
  <si>
    <t>QK-8104</t>
  </si>
  <si>
    <t>QK-6079</t>
  </si>
  <si>
    <t>QK-1668</t>
  </si>
  <si>
    <t>[표2]</t>
  </si>
  <si>
    <t>지원자 현황</t>
  </si>
  <si>
    <t>성명</t>
  </si>
  <si>
    <t>면접점수</t>
  </si>
  <si>
    <t>필기점수</t>
  </si>
  <si>
    <t>결과</t>
  </si>
  <si>
    <t>김한국</t>
  </si>
  <si>
    <t>정미애</t>
  </si>
  <si>
    <t>박진만</t>
  </si>
  <si>
    <t>강현태</t>
  </si>
  <si>
    <t>강수정</t>
  </si>
  <si>
    <t>최현우</t>
  </si>
  <si>
    <t>박미정</t>
  </si>
  <si>
    <t>안혁진</t>
  </si>
  <si>
    <t>[표3]</t>
  </si>
  <si>
    <t>성과급</t>
  </si>
  <si>
    <t>부서명</t>
  </si>
  <si>
    <t>전현수</t>
  </si>
  <si>
    <t>영업부</t>
  </si>
  <si>
    <t>김명훈</t>
  </si>
  <si>
    <t>하현호</t>
  </si>
  <si>
    <t>판매부</t>
  </si>
  <si>
    <t>강진성</t>
  </si>
  <si>
    <t>박희선</t>
  </si>
  <si>
    <t>엄정희</t>
  </si>
  <si>
    <t>이성식</t>
  </si>
  <si>
    <t>김영희</t>
  </si>
  <si>
    <t>판매부 대리 합계</t>
  </si>
  <si>
    <t>[표4]</t>
  </si>
  <si>
    <t xml:space="preserve">인사 자료 </t>
  </si>
  <si>
    <t>사원코드</t>
  </si>
  <si>
    <t>소속</t>
  </si>
  <si>
    <t>평점</t>
  </si>
  <si>
    <t>김진국</t>
  </si>
  <si>
    <t>Y120</t>
  </si>
  <si>
    <t>박동희</t>
  </si>
  <si>
    <t>K250</t>
  </si>
  <si>
    <t>서영수</t>
  </si>
  <si>
    <t>Y320</t>
  </si>
  <si>
    <t>강남영</t>
  </si>
  <si>
    <t>P952</t>
  </si>
  <si>
    <t>명운수</t>
  </si>
  <si>
    <t>G650</t>
  </si>
  <si>
    <t>경리부</t>
  </si>
  <si>
    <t>이성철</t>
  </si>
  <si>
    <t>K320</t>
  </si>
  <si>
    <t>김소연</t>
  </si>
  <si>
    <t>G623</t>
  </si>
  <si>
    <t>최고수</t>
  </si>
  <si>
    <t>Y012</t>
  </si>
  <si>
    <t>&lt;소속코드표&gt;</t>
  </si>
  <si>
    <t>Y</t>
  </si>
  <si>
    <t>K</t>
  </si>
  <si>
    <t>G</t>
  </si>
  <si>
    <t>P</t>
  </si>
  <si>
    <t>[표5]</t>
  </si>
  <si>
    <t>스태킹 챔피언십</t>
  </si>
  <si>
    <t>참가번호</t>
  </si>
  <si>
    <t>기록</t>
  </si>
  <si>
    <t>순위</t>
  </si>
  <si>
    <t>ST-0001</t>
  </si>
  <si>
    <t>ST-0002</t>
  </si>
  <si>
    <t>ST-0003</t>
  </si>
  <si>
    <t>ST-0004</t>
  </si>
  <si>
    <t>ST-0005</t>
  </si>
  <si>
    <t>ST-0006</t>
  </si>
  <si>
    <t>ST-0007</t>
  </si>
  <si>
    <t>ST-0008</t>
  </si>
  <si>
    <t>대한주식회사 인사고과</t>
    <phoneticPr fontId="1" type="noConversion"/>
  </si>
  <si>
    <t>근무와 판매실적</t>
  </si>
  <si>
    <t>근무기간</t>
  </si>
  <si>
    <t>상반기</t>
  </si>
  <si>
    <t>하반기</t>
  </si>
  <si>
    <t>실적평균</t>
  </si>
  <si>
    <t>평가</t>
  </si>
  <si>
    <t>최시아</t>
  </si>
  <si>
    <t>영업1부</t>
  </si>
  <si>
    <t>A</t>
  </si>
  <si>
    <t>이준형</t>
  </si>
  <si>
    <t>F</t>
  </si>
  <si>
    <t>김가연</t>
  </si>
  <si>
    <t>B</t>
  </si>
  <si>
    <t>홍철순</t>
  </si>
  <si>
    <t>영업2부</t>
  </si>
  <si>
    <t>D</t>
  </si>
  <si>
    <t>이정철</t>
  </si>
  <si>
    <t>C</t>
  </si>
  <si>
    <t>박아람</t>
  </si>
  <si>
    <t>류민순</t>
  </si>
  <si>
    <t>영업3부</t>
  </si>
  <si>
    <t>차범국</t>
  </si>
  <si>
    <t>김선길</t>
  </si>
  <si>
    <t>개인 성적 현황</t>
    <phoneticPr fontId="1" type="noConversion"/>
  </si>
  <si>
    <t>접수번호</t>
    <phoneticPr fontId="1" type="noConversion"/>
  </si>
  <si>
    <t>이름</t>
    <phoneticPr fontId="1" type="noConversion"/>
  </si>
  <si>
    <t>면접</t>
    <phoneticPr fontId="1" type="noConversion"/>
  </si>
  <si>
    <t>1학년</t>
    <phoneticPr fontId="1" type="noConversion"/>
  </si>
  <si>
    <t>내신등급</t>
    <phoneticPr fontId="1" type="noConversion"/>
  </si>
  <si>
    <t>2학년</t>
  </si>
  <si>
    <t>3학년</t>
  </si>
  <si>
    <t>태도</t>
    <phoneticPr fontId="1" type="noConversion"/>
  </si>
  <si>
    <t>적성</t>
    <phoneticPr fontId="1" type="noConversion"/>
  </si>
  <si>
    <t>이자경</t>
  </si>
  <si>
    <t>권기옥</t>
  </si>
  <si>
    <t>하판선</t>
  </si>
  <si>
    <t>김석민</t>
  </si>
  <si>
    <t>김민기</t>
  </si>
  <si>
    <t>추남철</t>
  </si>
  <si>
    <t>이민영</t>
  </si>
  <si>
    <t>서기준</t>
  </si>
  <si>
    <t>4분기 주식 거래현황</t>
    <phoneticPr fontId="1" type="noConversion"/>
  </si>
  <si>
    <t>종목명</t>
  </si>
  <si>
    <t>매수가</t>
  </si>
  <si>
    <t>보유량</t>
  </si>
  <si>
    <t>매수금액</t>
  </si>
  <si>
    <t>매수단가</t>
  </si>
  <si>
    <t>현재가</t>
  </si>
  <si>
    <t>현재금액</t>
  </si>
  <si>
    <t>평가손익</t>
  </si>
  <si>
    <t>수익률</t>
  </si>
  <si>
    <t>대한제약</t>
  </si>
  <si>
    <t>상공증권</t>
  </si>
  <si>
    <t>대연주조</t>
  </si>
  <si>
    <t>KR타이어</t>
  </si>
  <si>
    <t>대신전자</t>
  </si>
  <si>
    <t>진텔레콤</t>
  </si>
  <si>
    <t>가남경제</t>
  </si>
  <si>
    <t>대운건설</t>
  </si>
  <si>
    <t>우주넷</t>
  </si>
  <si>
    <t>블랙쇼핑</t>
  </si>
  <si>
    <t>매수
수수료</t>
    <phoneticPr fontId="1" type="noConversion"/>
  </si>
  <si>
    <t>주식 종목</t>
    <phoneticPr fontId="1" type="noConversion"/>
  </si>
  <si>
    <t>한국상사의 상품매입현황</t>
    <phoneticPr fontId="1" type="noConversion"/>
  </si>
  <si>
    <t>날짜</t>
  </si>
  <si>
    <t>상품명</t>
  </si>
  <si>
    <t>매입단가</t>
  </si>
  <si>
    <t>매입수량</t>
  </si>
  <si>
    <t>매입금액</t>
  </si>
  <si>
    <t>매입처</t>
  </si>
  <si>
    <t>동아상사</t>
  </si>
  <si>
    <t>새한상사</t>
  </si>
  <si>
    <t>장부</t>
  </si>
  <si>
    <t>롯데상사</t>
  </si>
  <si>
    <t>파일</t>
  </si>
  <si>
    <t>효성상사</t>
  </si>
  <si>
    <t>대우상사</t>
  </si>
  <si>
    <t>샤프</t>
  </si>
  <si>
    <t>삼성상사</t>
  </si>
  <si>
    <t>USB</t>
    <phoneticPr fontId="1" type="noConversion"/>
  </si>
  <si>
    <t>부서별 근무년수 현황</t>
    <phoneticPr fontId="1" type="noConversion"/>
  </si>
  <si>
    <t>부서</t>
  </si>
  <si>
    <t>생산부</t>
  </si>
  <si>
    <t>박도근</t>
  </si>
  <si>
    <t>이사</t>
  </si>
  <si>
    <t>최명도</t>
  </si>
  <si>
    <t>부장</t>
  </si>
  <si>
    <t>하정진</t>
  </si>
  <si>
    <t>김현국</t>
  </si>
  <si>
    <t>이경우</t>
  </si>
  <si>
    <t>강창우</t>
  </si>
  <si>
    <t>최현아</t>
  </si>
  <si>
    <t>박정식</t>
  </si>
  <si>
    <t>입사일자</t>
    <phoneticPr fontId="1" type="noConversion"/>
  </si>
  <si>
    <t>근무년수</t>
    <phoneticPr fontId="1" type="noConversion"/>
  </si>
  <si>
    <t>일일 가공 현황</t>
    <phoneticPr fontId="1" type="noConversion"/>
  </si>
  <si>
    <t>불량율</t>
  </si>
  <si>
    <t>불량율</t>
    <phoneticPr fontId="1" type="noConversion"/>
  </si>
  <si>
    <t>목표수익률</t>
    <phoneticPr fontId="1" type="noConversion"/>
  </si>
  <si>
    <t>가공일</t>
  </si>
  <si>
    <t>가공팀</t>
  </si>
  <si>
    <t>가공품명</t>
  </si>
  <si>
    <t>단위당원가</t>
  </si>
  <si>
    <t>가공수량</t>
  </si>
  <si>
    <t>가공원가</t>
  </si>
  <si>
    <t>목표매출액</t>
  </si>
  <si>
    <t>제조1팀</t>
  </si>
  <si>
    <t>오렌지가공</t>
  </si>
  <si>
    <t>제조2팀</t>
  </si>
  <si>
    <t>포도가공</t>
  </si>
  <si>
    <t>제조3팀</t>
  </si>
  <si>
    <t>사과가공</t>
  </si>
  <si>
    <t>평균</t>
  </si>
  <si>
    <t>평균</t>
    <phoneticPr fontId="1" type="noConversion"/>
  </si>
  <si>
    <t>중간고사 결과</t>
    <phoneticPr fontId="1" type="noConversion"/>
  </si>
  <si>
    <t>학생명</t>
  </si>
  <si>
    <t>국어</t>
  </si>
  <si>
    <t>영어</t>
  </si>
  <si>
    <t>수학</t>
  </si>
  <si>
    <t>김민재</t>
  </si>
  <si>
    <t>이다희</t>
  </si>
  <si>
    <t>홍진영</t>
  </si>
  <si>
    <t>최현준</t>
  </si>
  <si>
    <t>남보라</t>
  </si>
  <si>
    <t>김준용</t>
  </si>
  <si>
    <t>문경준</t>
  </si>
  <si>
    <t>신유아</t>
  </si>
  <si>
    <t>이석현</t>
  </si>
  <si>
    <t>경기 대리점 판매현황</t>
    <phoneticPr fontId="1" type="noConversion"/>
  </si>
  <si>
    <t>[단위 : 천원]</t>
    <phoneticPr fontId="1" type="noConversion"/>
  </si>
  <si>
    <t>품목번호</t>
  </si>
  <si>
    <t>품목</t>
  </si>
  <si>
    <t>목표량</t>
  </si>
  <si>
    <t>판매량</t>
  </si>
  <si>
    <t>판매액</t>
  </si>
  <si>
    <t>프린터</t>
  </si>
  <si>
    <t>스캐너</t>
  </si>
  <si>
    <t>직위</t>
    <phoneticPr fontId="1" type="noConversion"/>
  </si>
  <si>
    <t>샤프</t>
    <phoneticPr fontId="1" type="noConversion"/>
  </si>
  <si>
    <t>용지(A4)</t>
    <phoneticPr fontId="1" type="noConversion"/>
  </si>
  <si>
    <t>용지(A3)</t>
    <phoneticPr fontId="1" type="noConversion"/>
  </si>
  <si>
    <t>마우스</t>
    <phoneticPr fontId="1" type="noConversion"/>
  </si>
  <si>
    <t>키보드</t>
    <phoneticPr fontId="1" type="noConversion"/>
  </si>
  <si>
    <t>SSD</t>
    <phoneticPr fontId="1" type="noConversion"/>
  </si>
  <si>
    <t>모니터</t>
    <phoneticPr fontId="1" type="noConversion"/>
  </si>
  <si>
    <t>스피커</t>
    <phoneticPr fontId="1" type="noConversion"/>
  </si>
  <si>
    <t>CPU</t>
    <phoneticPr fontId="1" type="noConversion"/>
  </si>
  <si>
    <t>파일 요약</t>
  </si>
  <si>
    <t>장부 요약</t>
  </si>
  <si>
    <t>용지(A4) 요약</t>
  </si>
  <si>
    <t>용지(A3) 요약</t>
  </si>
  <si>
    <t>샤프 요약</t>
  </si>
  <si>
    <t>USB 요약</t>
  </si>
  <si>
    <t>총합계</t>
  </si>
  <si>
    <t>파일 최대</t>
  </si>
  <si>
    <t>장부 최대</t>
  </si>
  <si>
    <t>용지(A4) 최대</t>
  </si>
  <si>
    <t>용지(A3) 최대</t>
  </si>
  <si>
    <t>샤프 최대</t>
  </si>
  <si>
    <t>USB 최대</t>
  </si>
  <si>
    <t>전체 최대값</t>
  </si>
  <si>
    <t>(모두)</t>
  </si>
  <si>
    <t>최소 : 근무년수</t>
  </si>
  <si>
    <t>목표수익율</t>
  </si>
  <si>
    <t>목표매출액평균</t>
  </si>
  <si>
    <t>목표수익율증가1</t>
  </si>
  <si>
    <t>만든 사람 82107 날짜 2026-07-12</t>
  </si>
  <si>
    <t>목표수익율증가2</t>
  </si>
  <si>
    <t>목표수익율증가3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</si>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</sst>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m&quot;월&quot;\ d&quot;일&quot;;@"/>
    <numFmt numFmtId="178" formatCode="mm\/dd"/>
    <numFmt numFmtId="189" formatCode="0.0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i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9" fontId="0" fillId="0" borderId="0" xfId="0" applyNumberFormat="1">
      <alignment vertical="center"/>
    </xf>
    <xf numFmtId="41" fontId="0" fillId="0" borderId="6" xfId="0" applyNumberFormat="1" applyBorder="1">
      <alignment vertical="center"/>
    </xf>
    <xf numFmtId="0" fontId="9" fillId="3" borderId="7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0" fillId="4" borderId="0" xfId="0" applyFont="1" applyFill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9" fontId="0" fillId="5" borderId="0" xfId="0" applyNumberFormat="1" applyFill="1">
      <alignment vertical="center"/>
    </xf>
    <xf numFmtId="0" fontId="13" fillId="0" borderId="0" xfId="0" applyFont="1" applyAlignment="1">
      <alignment vertical="top" wrapText="1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NumberFormat="1">
      <alignment vertical="center"/>
    </xf>
    <xf numFmtId="189" fontId="0" fillId="0" borderId="1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전자제품 판매현황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</c:strCache>
            </c:strRef>
          </c:cat>
          <c:val>
            <c:numRef>
              <c:f>차트작업!$D$4:$D$11</c:f>
              <c:numCache>
                <c:formatCode>General</c:formatCode>
                <c:ptCount val="8"/>
                <c:pt idx="0">
                  <c:v>7</c:v>
                </c:pt>
                <c:pt idx="1">
                  <c:v>2</c:v>
                </c:pt>
                <c:pt idx="2">
                  <c:v>15</c:v>
                </c:pt>
                <c:pt idx="3">
                  <c:v>14</c:v>
                </c:pt>
                <c:pt idx="4">
                  <c:v>20</c:v>
                </c:pt>
                <c:pt idx="5">
                  <c:v>23</c:v>
                </c:pt>
                <c:pt idx="6">
                  <c:v>10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7848127"/>
        <c:axId val="317848607"/>
      </c:barChart>
      <c:lineChart>
        <c:grouping val="standar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목표량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차트작업!$B$4:$B$11</c:f>
              <c:strCache>
                <c:ptCount val="8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</c:strCache>
            </c:strRef>
          </c:cat>
          <c:val>
            <c:numRef>
              <c:f>차트작업!$C$4:$C$11</c:f>
              <c:numCache>
                <c:formatCode>General</c:formatCode>
                <c:ptCount val="8"/>
                <c:pt idx="0">
                  <c:v>9</c:v>
                </c:pt>
                <c:pt idx="1">
                  <c:v>5</c:v>
                </c:pt>
                <c:pt idx="2">
                  <c:v>11</c:v>
                </c:pt>
                <c:pt idx="3">
                  <c:v>14</c:v>
                </c:pt>
                <c:pt idx="4">
                  <c:v>7</c:v>
                </c:pt>
                <c:pt idx="5">
                  <c:v>17</c:v>
                </c:pt>
                <c:pt idx="6">
                  <c:v>12</c:v>
                </c:pt>
                <c:pt idx="7">
                  <c:v>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848127"/>
        <c:axId val="317848607"/>
      </c:lineChart>
      <c:catAx>
        <c:axId val="317848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607"/>
        <c:crosses val="autoZero"/>
        <c:auto val="1"/>
        <c:lblAlgn val="ctr"/>
        <c:lblOffset val="100"/>
        <c:noMultiLvlLbl val="0"/>
      </c:catAx>
      <c:valAx>
        <c:axId val="31784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9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9</xdr:row>
      <xdr:rowOff>0</xdr:rowOff>
    </xdr:to>
    <xdr:sp macro="[0]!평균" textlink="">
      <xdr:nvSpPr>
        <xdr:cNvPr id="3" name="사각형: 빗면 2">
          <a:extLst>
            <a:ext uri="{FF2B5EF4-FFF2-40B4-BE49-F238E27FC236}">
              <a16:creationId xmlns:a16="http://schemas.microsoft.com/office/drawing/2014/main" id="{2B51102A-E032-ED53-E7FE-3632E1B1FB02}"/>
            </a:ext>
          </a:extLst>
        </xdr:cNvPr>
        <xdr:cNvSpPr/>
      </xdr:nvSpPr>
      <xdr:spPr>
        <a:xfrm>
          <a:off x="3779520" y="1371600"/>
          <a:ext cx="1341120" cy="66294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11</xdr:row>
      <xdr:rowOff>137160</xdr:rowOff>
    </xdr:from>
    <xdr:to>
      <xdr:col>8</xdr:col>
      <xdr:colOff>45720</xdr:colOff>
      <xdr:row>27</xdr:row>
      <xdr:rowOff>137160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C49C580-FC68-D9BE-C110-F0902B182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0.24858</cdr:x>
      <cdr:y>0.17026</cdr:y>
    </cdr:from>
    <cdr:to>
      <cdr:x>0.41903</cdr:x>
      <cdr:y>0.24824</cdr:y>
    </cdr:to>
    <cdr:sp macro="" textlink="">
      <cdr:nvSpPr>
        <cdr:cNvPr id="2" name="설명선: 굽은 이중선 1">
          <a:extLst xmlns:a="http://schemas.openxmlformats.org/drawingml/2006/main">
            <a:ext uri="{FF2B5EF4-FFF2-40B4-BE49-F238E27FC236}">
              <a16:creationId xmlns:a16="http://schemas.microsoft.com/office/drawing/2014/main" id="{3C9C0E47-91E4-7AFE-5599-4FEF43A88019}"/>
            </a:ext>
          </a:extLst>
        </cdr:cNvPr>
        <cdr:cNvSpPr/>
      </cdr:nvSpPr>
      <cdr:spPr>
        <a:xfrm xmlns:a="http://schemas.openxmlformats.org/drawingml/2006/main">
          <a:off x="1333500" y="601980"/>
          <a:ext cx="914400" cy="275717"/>
        </a:xfrm>
        <a:prstGeom xmlns:a="http://schemas.openxmlformats.org/drawingml/2006/main" prst="borderCallout3">
          <a:avLst>
            <a:gd name="adj1" fmla="val 18750"/>
            <a:gd name="adj2" fmla="val -8333"/>
            <a:gd name="adj3" fmla="val 18750"/>
            <a:gd name="adj4" fmla="val -16667"/>
            <a:gd name="adj5" fmla="val 100000"/>
            <a:gd name="adj6" fmla="val -16667"/>
            <a:gd name="adj7" fmla="val 747394"/>
            <a:gd name="adj8" fmla="val -10833"/>
          </a:avLst>
        </a:prstGeom>
        <a:solidFill xmlns:a="http://schemas.openxmlformats.org/drawingml/2006/main">
          <a:schemeClr val="bg1"/>
        </a:solidFill>
        <a:ln xmlns:a="http://schemas.openxmlformats.org/drawingml/2006/main" w="12700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>
          <a:spAutoFit/>
        </a:bodyPr>
        <a:lstStyle xmlns:a="http://schemas.openxmlformats.org/drawingml/2006/main"/>
        <a:p xmlns:a="http://schemas.openxmlformats.org/drawingml/2006/main">
          <a:r>
            <a:rPr lang="ko-KR" altLang="en-US" kern="1200" baseline="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최저판매량</a:t>
          </a: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82107" refreshedDate="46215.458650810186" createdVersion="8" refreshedVersion="8" minRefreshableVersion="3" recordCount="8" xr:uid="{199BB041-9BAC-417B-A03F-FDD3E8CBB1DE}">
  <cacheSource type="worksheet">
    <worksheetSource ref="A3:E11" sheet="분석작업-2"/>
  </cacheSource>
  <cacheFields count="5">
    <cacheField name="부서" numFmtId="0">
      <sharedItems count="2">
        <s v="생산부"/>
        <s v="영업부"/>
      </sharedItems>
    </cacheField>
    <cacheField name="성명" numFmtId="0">
      <sharedItems count="8">
        <s v="박도근"/>
        <s v="김현국"/>
        <s v="강창우"/>
        <s v="최명도"/>
        <s v="이경우"/>
        <s v="박정식"/>
        <s v="하정진"/>
        <s v="최현아"/>
      </sharedItems>
    </cacheField>
    <cacheField name="입사일자" numFmtId="14">
      <sharedItems containsSemiMixedTypes="0" containsNonDate="0" containsDate="1" containsString="0" minDate="1995-03-23T00:00:00" maxDate="2024-05-23T00:00:00"/>
    </cacheField>
    <cacheField name="직위" numFmtId="0">
      <sharedItems count="4">
        <s v="이사"/>
        <s v="사원"/>
        <s v="부장"/>
        <s v="과장"/>
      </sharedItems>
    </cacheField>
    <cacheField name="근무년수" numFmtId="0">
      <sharedItems containsSemiMixedTypes="0" containsString="0" containsNumber="1" containsInteger="1" minValue="1" maxValue="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d v="1995-03-23T00:00:00"/>
    <x v="0"/>
    <n v="30"/>
  </r>
  <r>
    <x v="1"/>
    <x v="1"/>
    <d v="2023-09-12T00:00:00"/>
    <x v="1"/>
    <n v="2"/>
  </r>
  <r>
    <x v="0"/>
    <x v="2"/>
    <d v="2024-05-22T00:00:00"/>
    <x v="1"/>
    <n v="1"/>
  </r>
  <r>
    <x v="1"/>
    <x v="3"/>
    <d v="2007-09-22T00:00:00"/>
    <x v="2"/>
    <n v="18"/>
  </r>
  <r>
    <x v="1"/>
    <x v="4"/>
    <d v="2008-09-23T00:00:00"/>
    <x v="2"/>
    <n v="17"/>
  </r>
  <r>
    <x v="0"/>
    <x v="5"/>
    <d v="2006-10-06T00:00:00"/>
    <x v="2"/>
    <n v="19"/>
  </r>
  <r>
    <x v="0"/>
    <x v="6"/>
    <d v="2015-10-03T00:00:00"/>
    <x v="3"/>
    <n v="10"/>
  </r>
  <r>
    <x v="1"/>
    <x v="7"/>
    <d v="2014-09-11T00:00:00"/>
    <x v="3"/>
    <n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24509AB-4303-4870-A4B8-67C55C9F5C5E}" name="피벗 테이블1" cacheId="6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compact="0" compactData="0" multipleFieldFilters="0">
  <location ref="A16:E19" firstHeaderRow="1" firstDataRow="2" firstDataCol="1" rowPageCount="1" colPageCount="1"/>
  <pivotFields count="5">
    <pivotField axis="axisRow" compact="0" outline="0" showAll="0">
      <items count="3">
        <item x="0"/>
        <item x="1"/>
        <item t="default"/>
      </items>
    </pivotField>
    <pivotField axis="axisPage" compact="0" outline="0" showAll="0">
      <items count="9">
        <item x="2"/>
        <item x="1"/>
        <item x="0"/>
        <item x="5"/>
        <item x="4"/>
        <item x="3"/>
        <item x="7"/>
        <item x="6"/>
        <item t="default"/>
      </items>
    </pivotField>
    <pivotField compact="0" numFmtId="14" outline="0" showAll="0"/>
    <pivotField axis="axisCol" compact="0" outline="0" showAll="0" sortType="descending">
      <items count="5">
        <item x="0"/>
        <item x="1"/>
        <item x="2"/>
        <item x="3"/>
        <item t="default"/>
      </items>
    </pivotField>
    <pivotField dataField="1" compact="0" outline="0" showAll="0"/>
  </pivotFields>
  <rowFields count="1">
    <field x="0"/>
  </rowFields>
  <rowItems count="2">
    <i>
      <x/>
    </i>
    <i>
      <x v="1"/>
    </i>
  </rowItems>
  <colFields count="1">
    <field x="3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최소 : 근무년수" fld="4" subtotal="min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workbookViewId="0"/>
  </sheetViews>
  <sheetFormatPr defaultRowHeight="17.399999999999999" x14ac:dyDescent="0.4"/>
  <cols>
    <col min="1" max="1" width="10.3984375" bestFit="1" customWidth="1"/>
    <col min="4" max="4" width="10.69921875" bestFit="1" customWidth="1"/>
  </cols>
  <sheetData>
    <row r="1" spans="1:6" x14ac:dyDescent="0.4">
      <c r="A1" t="s">
        <v>6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1"/>
      <c r="D4" s="2"/>
      <c r="E4" s="1"/>
      <c r="F4" s="1"/>
    </row>
    <row r="5" spans="1:6" x14ac:dyDescent="0.4">
      <c r="A5" s="1"/>
      <c r="B5" s="1"/>
      <c r="C5" s="1"/>
      <c r="D5" s="2"/>
      <c r="E5" s="1"/>
      <c r="F5" s="1"/>
    </row>
    <row r="6" spans="1:6" x14ac:dyDescent="0.4">
      <c r="A6" s="1"/>
      <c r="B6" s="1"/>
      <c r="C6" s="1"/>
      <c r="D6" s="2"/>
      <c r="E6" s="1"/>
      <c r="F6" s="1"/>
    </row>
    <row r="7" spans="1:6" x14ac:dyDescent="0.4">
      <c r="A7" s="1"/>
      <c r="B7" s="1"/>
      <c r="C7" s="1"/>
      <c r="D7" s="2"/>
      <c r="E7" s="1"/>
      <c r="F7" s="1"/>
    </row>
    <row r="8" spans="1:6" x14ac:dyDescent="0.4">
      <c r="A8" s="1"/>
      <c r="B8" s="1"/>
      <c r="C8" s="1"/>
      <c r="D8" s="2"/>
      <c r="E8" s="1"/>
      <c r="F8" s="1"/>
    </row>
    <row r="9" spans="1:6" x14ac:dyDescent="0.4">
      <c r="A9" s="1"/>
      <c r="B9" s="1"/>
      <c r="C9" s="1"/>
      <c r="D9" s="2"/>
      <c r="E9" s="1"/>
      <c r="F9" s="1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10"/>
  <dimension ref="A1:E12"/>
  <sheetViews>
    <sheetView tabSelected="1" workbookViewId="0">
      <selection activeCell="I13" sqref="I13"/>
    </sheetView>
  </sheetViews>
  <sheetFormatPr defaultRowHeight="17.399999999999999" x14ac:dyDescent="0.4"/>
  <cols>
    <col min="5" max="5" width="9.796875" bestFit="1" customWidth="1"/>
    <col min="6" max="6" width="5.59765625" customWidth="1"/>
  </cols>
  <sheetData>
    <row r="1" spans="1:5" ht="21" x14ac:dyDescent="0.4">
      <c r="A1" s="39" t="s">
        <v>204</v>
      </c>
      <c r="B1" s="39"/>
      <c r="C1" s="39"/>
      <c r="D1" s="39"/>
      <c r="E1" s="39"/>
    </row>
    <row r="3" spans="1:5" x14ac:dyDescent="0.4">
      <c r="A3" s="5" t="s">
        <v>205</v>
      </c>
      <c r="B3" s="5" t="s">
        <v>206</v>
      </c>
      <c r="C3" s="5" t="s">
        <v>207</v>
      </c>
      <c r="D3" s="5" t="s">
        <v>208</v>
      </c>
      <c r="E3" s="5" t="s">
        <v>202</v>
      </c>
    </row>
    <row r="4" spans="1:5" x14ac:dyDescent="0.4">
      <c r="A4" s="5" t="s">
        <v>209</v>
      </c>
      <c r="B4" s="5">
        <v>86</v>
      </c>
      <c r="C4" s="5">
        <v>88</v>
      </c>
      <c r="D4" s="5">
        <v>91</v>
      </c>
      <c r="E4" s="47">
        <f>AVERAGE(B4:D4)</f>
        <v>88.333333333333329</v>
      </c>
    </row>
    <row r="5" spans="1:5" x14ac:dyDescent="0.4">
      <c r="A5" s="5" t="s">
        <v>210</v>
      </c>
      <c r="B5" s="5">
        <v>67</v>
      </c>
      <c r="C5" s="5">
        <v>83</v>
      </c>
      <c r="D5" s="5">
        <v>75</v>
      </c>
      <c r="E5" s="47">
        <f t="shared" ref="E5:E12" si="0">AVERAGE(B5:D5)</f>
        <v>75</v>
      </c>
    </row>
    <row r="6" spans="1:5" x14ac:dyDescent="0.4">
      <c r="A6" s="5" t="s">
        <v>211</v>
      </c>
      <c r="B6" s="5">
        <v>68</v>
      </c>
      <c r="C6" s="5">
        <v>55</v>
      </c>
      <c r="D6" s="5">
        <v>62</v>
      </c>
      <c r="E6" s="47">
        <f t="shared" si="0"/>
        <v>61.666666666666664</v>
      </c>
    </row>
    <row r="7" spans="1:5" x14ac:dyDescent="0.4">
      <c r="A7" s="5" t="s">
        <v>212</v>
      </c>
      <c r="B7" s="5">
        <v>94</v>
      </c>
      <c r="C7" s="5">
        <v>92</v>
      </c>
      <c r="D7" s="5">
        <v>95</v>
      </c>
      <c r="E7" s="47">
        <f t="shared" si="0"/>
        <v>93.666666666666671</v>
      </c>
    </row>
    <row r="8" spans="1:5" x14ac:dyDescent="0.4">
      <c r="A8" s="5" t="s">
        <v>213</v>
      </c>
      <c r="B8" s="5">
        <v>92</v>
      </c>
      <c r="C8" s="5">
        <v>90</v>
      </c>
      <c r="D8" s="5">
        <v>91</v>
      </c>
      <c r="E8" s="47">
        <f t="shared" si="0"/>
        <v>91</v>
      </c>
    </row>
    <row r="9" spans="1:5" x14ac:dyDescent="0.4">
      <c r="A9" s="5" t="s">
        <v>214</v>
      </c>
      <c r="B9" s="5">
        <v>78</v>
      </c>
      <c r="C9" s="5">
        <v>81</v>
      </c>
      <c r="D9" s="5">
        <v>80</v>
      </c>
      <c r="E9" s="47">
        <f t="shared" si="0"/>
        <v>79.666666666666671</v>
      </c>
    </row>
    <row r="10" spans="1:5" x14ac:dyDescent="0.4">
      <c r="A10" s="5" t="s">
        <v>215</v>
      </c>
      <c r="B10" s="5">
        <v>90</v>
      </c>
      <c r="C10" s="5">
        <v>85</v>
      </c>
      <c r="D10" s="5">
        <v>87</v>
      </c>
      <c r="E10" s="47">
        <f t="shared" si="0"/>
        <v>87.333333333333329</v>
      </c>
    </row>
    <row r="11" spans="1:5" x14ac:dyDescent="0.4">
      <c r="A11" s="5" t="s">
        <v>216</v>
      </c>
      <c r="B11" s="5">
        <v>82</v>
      </c>
      <c r="C11" s="5">
        <v>85</v>
      </c>
      <c r="D11" s="5">
        <v>79</v>
      </c>
      <c r="E11" s="47">
        <f t="shared" si="0"/>
        <v>82</v>
      </c>
    </row>
    <row r="12" spans="1:5" x14ac:dyDescent="0.4">
      <c r="A12" s="5" t="s">
        <v>217</v>
      </c>
      <c r="B12" s="5">
        <v>79</v>
      </c>
      <c r="C12" s="5">
        <v>86</v>
      </c>
      <c r="D12" s="5">
        <v>82</v>
      </c>
      <c r="E12" s="47">
        <f t="shared" si="0"/>
        <v>82.333333333333329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3" name="Button 2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11"/>
  <dimension ref="A1:E11"/>
  <sheetViews>
    <sheetView topLeftCell="A9" workbookViewId="0">
      <selection activeCell="J15" sqref="J15"/>
    </sheetView>
  </sheetViews>
  <sheetFormatPr defaultRowHeight="17.399999999999999" x14ac:dyDescent="0.4"/>
  <sheetData>
    <row r="1" spans="1:5" ht="21" x14ac:dyDescent="0.4">
      <c r="A1" s="39" t="s">
        <v>218</v>
      </c>
      <c r="B1" s="39"/>
      <c r="C1" s="39"/>
      <c r="D1" s="39"/>
      <c r="E1" s="39"/>
    </row>
    <row r="2" spans="1:5" x14ac:dyDescent="0.4">
      <c r="E2" s="18" t="s">
        <v>219</v>
      </c>
    </row>
    <row r="3" spans="1:5" x14ac:dyDescent="0.4">
      <c r="A3" s="5" t="s">
        <v>220</v>
      </c>
      <c r="B3" s="5" t="s">
        <v>221</v>
      </c>
      <c r="C3" s="5" t="s">
        <v>222</v>
      </c>
      <c r="D3" s="5" t="s">
        <v>223</v>
      </c>
      <c r="E3" s="5" t="s">
        <v>224</v>
      </c>
    </row>
    <row r="4" spans="1:5" x14ac:dyDescent="0.4">
      <c r="A4" s="5">
        <v>1</v>
      </c>
      <c r="B4" s="5" t="s">
        <v>225</v>
      </c>
      <c r="C4" s="5">
        <v>9</v>
      </c>
      <c r="D4" s="5">
        <v>7</v>
      </c>
      <c r="E4" s="13">
        <v>1680</v>
      </c>
    </row>
    <row r="5" spans="1:5" x14ac:dyDescent="0.4">
      <c r="A5" s="5">
        <v>2</v>
      </c>
      <c r="B5" s="5" t="s">
        <v>231</v>
      </c>
      <c r="C5" s="5">
        <v>5</v>
      </c>
      <c r="D5" s="5">
        <v>2</v>
      </c>
      <c r="E5" s="13">
        <v>300</v>
      </c>
    </row>
    <row r="6" spans="1:5" x14ac:dyDescent="0.4">
      <c r="A6" s="5">
        <v>3</v>
      </c>
      <c r="B6" s="5" t="s">
        <v>232</v>
      </c>
      <c r="C6" s="5">
        <v>11</v>
      </c>
      <c r="D6" s="5">
        <v>15</v>
      </c>
      <c r="E6" s="13">
        <v>5400</v>
      </c>
    </row>
    <row r="7" spans="1:5" x14ac:dyDescent="0.4">
      <c r="A7" s="5">
        <v>4</v>
      </c>
      <c r="B7" s="5" t="s">
        <v>233</v>
      </c>
      <c r="C7" s="5">
        <v>14</v>
      </c>
      <c r="D7" s="5">
        <v>14</v>
      </c>
      <c r="E7" s="13">
        <v>5880</v>
      </c>
    </row>
    <row r="8" spans="1:5" x14ac:dyDescent="0.4">
      <c r="A8" s="5">
        <v>5</v>
      </c>
      <c r="B8" s="5" t="s">
        <v>226</v>
      </c>
      <c r="C8" s="5">
        <v>7</v>
      </c>
      <c r="D8" s="5">
        <v>20</v>
      </c>
      <c r="E8" s="13">
        <v>6000</v>
      </c>
    </row>
    <row r="9" spans="1:5" x14ac:dyDescent="0.4">
      <c r="A9" s="5">
        <v>6</v>
      </c>
      <c r="B9" s="5" t="s">
        <v>234</v>
      </c>
      <c r="C9" s="5">
        <v>17</v>
      </c>
      <c r="D9" s="5">
        <v>23</v>
      </c>
      <c r="E9" s="13">
        <v>12650</v>
      </c>
    </row>
    <row r="10" spans="1:5" x14ac:dyDescent="0.4">
      <c r="A10" s="5">
        <v>7</v>
      </c>
      <c r="B10" s="5" t="s">
        <v>235</v>
      </c>
      <c r="C10" s="5">
        <v>12</v>
      </c>
      <c r="D10" s="5">
        <v>10</v>
      </c>
      <c r="E10" s="13">
        <v>7800</v>
      </c>
    </row>
    <row r="11" spans="1:5" x14ac:dyDescent="0.4">
      <c r="A11" s="5">
        <v>8</v>
      </c>
      <c r="B11" s="5" t="s">
        <v>236</v>
      </c>
      <c r="C11" s="5">
        <v>19</v>
      </c>
      <c r="D11" s="5">
        <v>15</v>
      </c>
      <c r="E11" s="13">
        <v>10050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A1:G13"/>
  <sheetViews>
    <sheetView workbookViewId="0"/>
  </sheetViews>
  <sheetFormatPr defaultRowHeight="17.399999999999999" x14ac:dyDescent="0.4"/>
  <sheetData>
    <row r="1" spans="1:7" x14ac:dyDescent="0.4">
      <c r="C1" t="s">
        <v>89</v>
      </c>
    </row>
    <row r="3" spans="1:7" x14ac:dyDescent="0.4">
      <c r="A3" t="s">
        <v>1</v>
      </c>
      <c r="B3" t="s">
        <v>37</v>
      </c>
      <c r="C3" t="s">
        <v>90</v>
      </c>
    </row>
    <row r="4" spans="1:7" x14ac:dyDescent="0.4">
      <c r="C4" s="9" t="s">
        <v>91</v>
      </c>
      <c r="D4" s="9" t="s">
        <v>92</v>
      </c>
      <c r="E4" s="9" t="s">
        <v>93</v>
      </c>
      <c r="F4" s="9" t="s">
        <v>94</v>
      </c>
      <c r="G4" s="9" t="s">
        <v>95</v>
      </c>
    </row>
    <row r="5" spans="1:7" x14ac:dyDescent="0.4">
      <c r="A5" s="1" t="s">
        <v>96</v>
      </c>
      <c r="B5" s="1" t="s">
        <v>97</v>
      </c>
      <c r="C5" s="1">
        <v>18</v>
      </c>
      <c r="D5" s="1">
        <v>96</v>
      </c>
      <c r="E5" s="1">
        <v>85</v>
      </c>
      <c r="F5" s="1">
        <v>90.5</v>
      </c>
      <c r="G5" s="1" t="s">
        <v>98</v>
      </c>
    </row>
    <row r="6" spans="1:7" x14ac:dyDescent="0.4">
      <c r="A6" s="1" t="s">
        <v>99</v>
      </c>
      <c r="B6" s="1" t="s">
        <v>97</v>
      </c>
      <c r="C6" s="1">
        <v>5</v>
      </c>
      <c r="D6" s="1">
        <v>64</v>
      </c>
      <c r="E6" s="1">
        <v>8</v>
      </c>
      <c r="F6" s="1">
        <v>36</v>
      </c>
      <c r="G6" s="1" t="s">
        <v>100</v>
      </c>
    </row>
    <row r="7" spans="1:7" x14ac:dyDescent="0.4">
      <c r="A7" s="1" t="s">
        <v>101</v>
      </c>
      <c r="B7" s="1" t="s">
        <v>97</v>
      </c>
      <c r="C7" s="1">
        <v>12</v>
      </c>
      <c r="D7" s="1">
        <v>85</v>
      </c>
      <c r="E7" s="1">
        <v>100</v>
      </c>
      <c r="F7" s="1">
        <v>92.5</v>
      </c>
      <c r="G7" s="1" t="s">
        <v>102</v>
      </c>
    </row>
    <row r="8" spans="1:7" x14ac:dyDescent="0.4">
      <c r="A8" s="1" t="s">
        <v>103</v>
      </c>
      <c r="B8" s="1" t="s">
        <v>104</v>
      </c>
      <c r="C8" s="1">
        <v>7</v>
      </c>
      <c r="D8" s="1">
        <v>66</v>
      </c>
      <c r="E8" s="1">
        <v>87</v>
      </c>
      <c r="F8" s="1">
        <v>76.5</v>
      </c>
      <c r="G8" s="1" t="s">
        <v>105</v>
      </c>
    </row>
    <row r="9" spans="1:7" x14ac:dyDescent="0.4">
      <c r="A9" s="1" t="s">
        <v>106</v>
      </c>
      <c r="B9" s="1" t="s">
        <v>104</v>
      </c>
      <c r="C9" s="1">
        <v>9</v>
      </c>
      <c r="D9" s="1">
        <v>70</v>
      </c>
      <c r="E9" s="1">
        <v>60</v>
      </c>
      <c r="F9" s="1">
        <v>65</v>
      </c>
      <c r="G9" s="1" t="s">
        <v>107</v>
      </c>
    </row>
    <row r="10" spans="1:7" x14ac:dyDescent="0.4">
      <c r="A10" s="1" t="s">
        <v>108</v>
      </c>
      <c r="B10" s="1" t="s">
        <v>104</v>
      </c>
      <c r="C10" s="1">
        <v>8</v>
      </c>
      <c r="D10" s="1">
        <v>90</v>
      </c>
      <c r="E10" s="1">
        <v>78</v>
      </c>
      <c r="F10" s="1">
        <v>84</v>
      </c>
      <c r="G10" s="1" t="s">
        <v>107</v>
      </c>
    </row>
    <row r="11" spans="1:7" x14ac:dyDescent="0.4">
      <c r="A11" s="1" t="s">
        <v>109</v>
      </c>
      <c r="B11" s="1" t="s">
        <v>110</v>
      </c>
      <c r="C11" s="1">
        <v>20</v>
      </c>
      <c r="D11" s="1">
        <v>100</v>
      </c>
      <c r="E11" s="1">
        <v>86</v>
      </c>
      <c r="F11" s="1">
        <v>93</v>
      </c>
      <c r="G11" s="1" t="s">
        <v>98</v>
      </c>
    </row>
    <row r="12" spans="1:7" x14ac:dyDescent="0.4">
      <c r="A12" s="1" t="s">
        <v>111</v>
      </c>
      <c r="B12" s="1" t="s">
        <v>110</v>
      </c>
      <c r="C12" s="1">
        <v>13</v>
      </c>
      <c r="D12" s="1">
        <v>100</v>
      </c>
      <c r="E12" s="1">
        <v>85</v>
      </c>
      <c r="F12" s="1">
        <v>92.5</v>
      </c>
      <c r="G12" s="1" t="s">
        <v>102</v>
      </c>
    </row>
    <row r="13" spans="1:7" x14ac:dyDescent="0.4">
      <c r="A13" s="1" t="s">
        <v>112</v>
      </c>
      <c r="B13" s="1" t="s">
        <v>110</v>
      </c>
      <c r="C13" s="1">
        <v>16</v>
      </c>
      <c r="D13" s="1">
        <v>95</v>
      </c>
      <c r="E13" s="1">
        <v>91</v>
      </c>
      <c r="F13" s="1">
        <v>93</v>
      </c>
      <c r="G13" s="1" t="s">
        <v>98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G12"/>
  <sheetViews>
    <sheetView workbookViewId="0">
      <selection sqref="A1:G1"/>
    </sheetView>
  </sheetViews>
  <sheetFormatPr defaultRowHeight="17.399999999999999" x14ac:dyDescent="0.4"/>
  <sheetData>
    <row r="1" spans="1:7" ht="21" x14ac:dyDescent="0.4">
      <c r="A1" s="39" t="s">
        <v>113</v>
      </c>
      <c r="B1" s="39"/>
      <c r="C1" s="39"/>
      <c r="D1" s="39"/>
      <c r="E1" s="39"/>
      <c r="F1" s="39"/>
      <c r="G1" s="39"/>
    </row>
    <row r="3" spans="1:7" x14ac:dyDescent="0.4">
      <c r="A3" s="40" t="s">
        <v>114</v>
      </c>
      <c r="B3" s="40" t="s">
        <v>115</v>
      </c>
      <c r="C3" s="40" t="s">
        <v>118</v>
      </c>
      <c r="D3" s="40"/>
      <c r="E3" s="40"/>
      <c r="F3" s="40" t="s">
        <v>116</v>
      </c>
      <c r="G3" s="40"/>
    </row>
    <row r="4" spans="1:7" x14ac:dyDescent="0.4">
      <c r="A4" s="40"/>
      <c r="B4" s="40"/>
      <c r="C4" s="5" t="s">
        <v>117</v>
      </c>
      <c r="D4" s="5" t="s">
        <v>119</v>
      </c>
      <c r="E4" s="5" t="s">
        <v>120</v>
      </c>
      <c r="F4" s="5" t="s">
        <v>121</v>
      </c>
      <c r="G4" s="5" t="s">
        <v>122</v>
      </c>
    </row>
    <row r="5" spans="1:7" x14ac:dyDescent="0.4">
      <c r="A5" s="5">
        <v>1</v>
      </c>
      <c r="B5" s="5" t="s">
        <v>123</v>
      </c>
      <c r="C5" s="5">
        <v>90</v>
      </c>
      <c r="D5" s="5">
        <v>80</v>
      </c>
      <c r="E5" s="5">
        <v>90</v>
      </c>
      <c r="F5" s="5">
        <v>80</v>
      </c>
      <c r="G5" s="5">
        <v>89</v>
      </c>
    </row>
    <row r="6" spans="1:7" x14ac:dyDescent="0.4">
      <c r="A6" s="5">
        <v>2</v>
      </c>
      <c r="B6" s="5" t="s">
        <v>124</v>
      </c>
      <c r="C6" s="5">
        <v>70</v>
      </c>
      <c r="D6" s="5">
        <v>80</v>
      </c>
      <c r="E6" s="5">
        <v>80</v>
      </c>
      <c r="F6" s="5">
        <v>96</v>
      </c>
      <c r="G6" s="5">
        <v>80</v>
      </c>
    </row>
    <row r="7" spans="1:7" x14ac:dyDescent="0.4">
      <c r="A7" s="5">
        <v>3</v>
      </c>
      <c r="B7" s="5" t="s">
        <v>125</v>
      </c>
      <c r="C7" s="5">
        <v>60</v>
      </c>
      <c r="D7" s="5">
        <v>70</v>
      </c>
      <c r="E7" s="5">
        <v>70</v>
      </c>
      <c r="F7" s="5">
        <v>94</v>
      </c>
      <c r="G7" s="5">
        <v>90</v>
      </c>
    </row>
    <row r="8" spans="1:7" x14ac:dyDescent="0.4">
      <c r="A8" s="5">
        <v>4</v>
      </c>
      <c r="B8" s="5" t="s">
        <v>126</v>
      </c>
      <c r="C8" s="5">
        <v>60</v>
      </c>
      <c r="D8" s="5">
        <v>50</v>
      </c>
      <c r="E8" s="5">
        <v>80</v>
      </c>
      <c r="F8" s="5">
        <v>80</v>
      </c>
      <c r="G8" s="5">
        <v>97</v>
      </c>
    </row>
    <row r="9" spans="1:7" x14ac:dyDescent="0.4">
      <c r="A9" s="5">
        <v>5</v>
      </c>
      <c r="B9" s="5" t="s">
        <v>127</v>
      </c>
      <c r="C9" s="5">
        <v>50</v>
      </c>
      <c r="D9" s="5">
        <v>70</v>
      </c>
      <c r="E9" s="5">
        <v>90</v>
      </c>
      <c r="F9" s="5">
        <v>80</v>
      </c>
      <c r="G9" s="5">
        <v>99</v>
      </c>
    </row>
    <row r="10" spans="1:7" x14ac:dyDescent="0.4">
      <c r="A10" s="5">
        <v>6</v>
      </c>
      <c r="B10" s="5" t="s">
        <v>128</v>
      </c>
      <c r="C10" s="5">
        <v>50</v>
      </c>
      <c r="D10" s="5">
        <v>50</v>
      </c>
      <c r="E10" s="5">
        <v>70</v>
      </c>
      <c r="F10" s="5">
        <v>91</v>
      </c>
      <c r="G10" s="5">
        <v>85</v>
      </c>
    </row>
    <row r="11" spans="1:7" x14ac:dyDescent="0.4">
      <c r="A11" s="5">
        <v>7</v>
      </c>
      <c r="B11" s="5" t="s">
        <v>129</v>
      </c>
      <c r="C11" s="5">
        <v>60</v>
      </c>
      <c r="D11" s="5">
        <v>60</v>
      </c>
      <c r="E11" s="5">
        <v>70</v>
      </c>
      <c r="F11" s="5">
        <v>93</v>
      </c>
      <c r="G11" s="5">
        <v>90</v>
      </c>
    </row>
    <row r="12" spans="1:7" x14ac:dyDescent="0.4">
      <c r="A12" s="5">
        <v>8</v>
      </c>
      <c r="B12" s="5" t="s">
        <v>130</v>
      </c>
      <c r="C12" s="5">
        <v>80</v>
      </c>
      <c r="D12" s="5">
        <v>80</v>
      </c>
      <c r="E12" s="5">
        <v>80</v>
      </c>
      <c r="F12" s="5">
        <v>93</v>
      </c>
      <c r="G12" s="5">
        <v>92</v>
      </c>
    </row>
  </sheetData>
  <mergeCells count="5">
    <mergeCell ref="A1:G1"/>
    <mergeCell ref="F3:G3"/>
    <mergeCell ref="C3:E3"/>
    <mergeCell ref="B3:B4"/>
    <mergeCell ref="A3:A4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0511-3257-4ADB-8ABB-772A246345C0}">
  <sheetPr codeName="Sheet4"/>
  <dimension ref="A1:J20"/>
  <sheetViews>
    <sheetView workbookViewId="0">
      <selection sqref="A1:J1"/>
    </sheetView>
  </sheetViews>
  <sheetFormatPr defaultRowHeight="17.399999999999999" x14ac:dyDescent="0.4"/>
  <cols>
    <col min="1" max="1" width="8.796875" bestFit="1" customWidth="1"/>
    <col min="2" max="3" width="8.69921875" customWidth="1"/>
    <col min="4" max="4" width="9.69921875" bestFit="1" customWidth="1"/>
    <col min="5" max="7" width="8.69921875" customWidth="1"/>
    <col min="8" max="9" width="9.69921875" bestFit="1" customWidth="1"/>
    <col min="10" max="10" width="8.69921875" customWidth="1"/>
  </cols>
  <sheetData>
    <row r="1" spans="1:10" ht="21" x14ac:dyDescent="0.4">
      <c r="A1" s="39" t="s">
        <v>131</v>
      </c>
      <c r="B1" s="39"/>
      <c r="C1" s="39"/>
      <c r="D1" s="39"/>
      <c r="E1" s="39"/>
      <c r="F1" s="39"/>
      <c r="G1" s="39"/>
      <c r="H1" s="39"/>
      <c r="I1" s="39"/>
      <c r="J1" s="39"/>
    </row>
    <row r="3" spans="1:10" ht="34.799999999999997" x14ac:dyDescent="0.4">
      <c r="A3" s="5" t="s">
        <v>132</v>
      </c>
      <c r="B3" s="5" t="s">
        <v>133</v>
      </c>
      <c r="C3" s="5" t="s">
        <v>134</v>
      </c>
      <c r="D3" s="5" t="s">
        <v>135</v>
      </c>
      <c r="E3" s="11" t="s">
        <v>151</v>
      </c>
      <c r="F3" s="5" t="s">
        <v>136</v>
      </c>
      <c r="G3" s="5" t="s">
        <v>137</v>
      </c>
      <c r="H3" s="5" t="s">
        <v>138</v>
      </c>
      <c r="I3" s="5" t="s">
        <v>139</v>
      </c>
      <c r="J3" s="5" t="s">
        <v>140</v>
      </c>
    </row>
    <row r="4" spans="1:10" x14ac:dyDescent="0.4">
      <c r="A4" s="5" t="s">
        <v>141</v>
      </c>
      <c r="B4" s="13">
        <v>18500</v>
      </c>
      <c r="C4" s="13">
        <v>30</v>
      </c>
      <c r="D4" s="13">
        <f>B4*C4</f>
        <v>555000</v>
      </c>
      <c r="E4" s="13">
        <f>D4*0.25%</f>
        <v>1387.5</v>
      </c>
      <c r="F4" s="13">
        <f>B4+E4</f>
        <v>19887.5</v>
      </c>
      <c r="G4" s="13">
        <v>25000</v>
      </c>
      <c r="H4" s="13">
        <f>C4*G4</f>
        <v>750000</v>
      </c>
      <c r="I4" s="13">
        <f>H4-D4</f>
        <v>195000</v>
      </c>
      <c r="J4" s="12">
        <f>H4/(D4+E4)-1</f>
        <v>0.34798139785670967</v>
      </c>
    </row>
    <row r="5" spans="1:10" x14ac:dyDescent="0.4">
      <c r="A5" s="5" t="s">
        <v>142</v>
      </c>
      <c r="B5" s="13">
        <v>8700</v>
      </c>
      <c r="C5" s="13">
        <v>295</v>
      </c>
      <c r="D5" s="13">
        <f t="shared" ref="D5:D13" si="0">B5*C5</f>
        <v>2566500</v>
      </c>
      <c r="E5" s="13">
        <f t="shared" ref="E5:E13" si="1">D5*0.25%</f>
        <v>6416.25</v>
      </c>
      <c r="F5" s="13">
        <f t="shared" ref="F5:F13" si="2">B5+E5</f>
        <v>15116.25</v>
      </c>
      <c r="G5" s="13">
        <v>7650</v>
      </c>
      <c r="H5" s="13">
        <f t="shared" ref="H5:H13" si="3">C5*G5</f>
        <v>2256750</v>
      </c>
      <c r="I5" s="13">
        <f t="shared" ref="I5:I13" si="4">H5-D5</f>
        <v>-309750</v>
      </c>
      <c r="J5" s="12">
        <f t="shared" ref="J5:J13" si="5">H5/(D5+E5)-1</f>
        <v>-0.12288244904978929</v>
      </c>
    </row>
    <row r="6" spans="1:10" x14ac:dyDescent="0.4">
      <c r="A6" s="5" t="s">
        <v>143</v>
      </c>
      <c r="B6" s="13">
        <v>9900</v>
      </c>
      <c r="C6" s="13">
        <v>10</v>
      </c>
      <c r="D6" s="13">
        <f t="shared" si="0"/>
        <v>99000</v>
      </c>
      <c r="E6" s="13">
        <f t="shared" si="1"/>
        <v>247.5</v>
      </c>
      <c r="F6" s="13">
        <f t="shared" si="2"/>
        <v>10147.5</v>
      </c>
      <c r="G6" s="13">
        <v>7700</v>
      </c>
      <c r="H6" s="13">
        <f t="shared" si="3"/>
        <v>77000</v>
      </c>
      <c r="I6" s="13">
        <f t="shared" si="4"/>
        <v>-22000</v>
      </c>
      <c r="J6" s="12">
        <f t="shared" si="5"/>
        <v>-0.22416181767802712</v>
      </c>
    </row>
    <row r="7" spans="1:10" x14ac:dyDescent="0.4">
      <c r="A7" s="5" t="s">
        <v>144</v>
      </c>
      <c r="B7" s="13">
        <v>23000</v>
      </c>
      <c r="C7" s="13">
        <v>273</v>
      </c>
      <c r="D7" s="13">
        <f t="shared" si="0"/>
        <v>6279000</v>
      </c>
      <c r="E7" s="13">
        <f t="shared" si="1"/>
        <v>15697.5</v>
      </c>
      <c r="F7" s="13">
        <f t="shared" si="2"/>
        <v>38697.5</v>
      </c>
      <c r="G7" s="13">
        <v>25000</v>
      </c>
      <c r="H7" s="13">
        <f t="shared" si="3"/>
        <v>6825000</v>
      </c>
      <c r="I7" s="13">
        <f t="shared" si="4"/>
        <v>546000</v>
      </c>
      <c r="J7" s="12">
        <f t="shared" si="5"/>
        <v>8.4245906971701201E-2</v>
      </c>
    </row>
    <row r="8" spans="1:10" x14ac:dyDescent="0.4">
      <c r="A8" s="5" t="s">
        <v>145</v>
      </c>
      <c r="B8" s="13">
        <v>25000</v>
      </c>
      <c r="C8" s="13">
        <v>30</v>
      </c>
      <c r="D8" s="13">
        <f t="shared" si="0"/>
        <v>750000</v>
      </c>
      <c r="E8" s="13">
        <f t="shared" si="1"/>
        <v>1875</v>
      </c>
      <c r="F8" s="13">
        <f t="shared" si="2"/>
        <v>26875</v>
      </c>
      <c r="G8" s="13">
        <v>89000</v>
      </c>
      <c r="H8" s="13">
        <f t="shared" si="3"/>
        <v>2670000</v>
      </c>
      <c r="I8" s="13">
        <f t="shared" si="4"/>
        <v>1920000</v>
      </c>
      <c r="J8" s="12">
        <f t="shared" si="5"/>
        <v>2.5511221945137157</v>
      </c>
    </row>
    <row r="9" spans="1:10" x14ac:dyDescent="0.4">
      <c r="A9" s="5" t="s">
        <v>146</v>
      </c>
      <c r="B9" s="13">
        <v>6600</v>
      </c>
      <c r="C9" s="13">
        <v>120</v>
      </c>
      <c r="D9" s="13">
        <f t="shared" si="0"/>
        <v>792000</v>
      </c>
      <c r="E9" s="13">
        <f t="shared" si="1"/>
        <v>1980</v>
      </c>
      <c r="F9" s="13">
        <f t="shared" si="2"/>
        <v>8580</v>
      </c>
      <c r="G9" s="13">
        <v>12000</v>
      </c>
      <c r="H9" s="13">
        <f t="shared" si="3"/>
        <v>1440000</v>
      </c>
      <c r="I9" s="13">
        <f t="shared" si="4"/>
        <v>648000</v>
      </c>
      <c r="J9" s="12">
        <f t="shared" si="5"/>
        <v>0.81364769893448208</v>
      </c>
    </row>
    <row r="10" spans="1:10" x14ac:dyDescent="0.4">
      <c r="A10" s="5" t="s">
        <v>147</v>
      </c>
      <c r="B10" s="13">
        <v>11000</v>
      </c>
      <c r="C10" s="13">
        <v>50</v>
      </c>
      <c r="D10" s="13">
        <f t="shared" si="0"/>
        <v>550000</v>
      </c>
      <c r="E10" s="13">
        <f t="shared" si="1"/>
        <v>1375</v>
      </c>
      <c r="F10" s="13">
        <f t="shared" si="2"/>
        <v>12375</v>
      </c>
      <c r="G10" s="13">
        <v>13500</v>
      </c>
      <c r="H10" s="13">
        <f t="shared" si="3"/>
        <v>675000</v>
      </c>
      <c r="I10" s="13">
        <f t="shared" si="4"/>
        <v>125000</v>
      </c>
      <c r="J10" s="12">
        <f t="shared" si="5"/>
        <v>0.22421219678077531</v>
      </c>
    </row>
    <row r="11" spans="1:10" x14ac:dyDescent="0.4">
      <c r="A11" s="5" t="s">
        <v>148</v>
      </c>
      <c r="B11" s="13">
        <v>20000</v>
      </c>
      <c r="C11" s="13">
        <v>200</v>
      </c>
      <c r="D11" s="13">
        <f t="shared" si="0"/>
        <v>4000000</v>
      </c>
      <c r="E11" s="13">
        <f t="shared" si="1"/>
        <v>10000</v>
      </c>
      <c r="F11" s="13">
        <f t="shared" si="2"/>
        <v>30000</v>
      </c>
      <c r="G11" s="13">
        <v>23500</v>
      </c>
      <c r="H11" s="13">
        <f t="shared" si="3"/>
        <v>4700000</v>
      </c>
      <c r="I11" s="13">
        <f t="shared" si="4"/>
        <v>700000</v>
      </c>
      <c r="J11" s="12">
        <f t="shared" si="5"/>
        <v>0.17206982543640903</v>
      </c>
    </row>
    <row r="12" spans="1:10" x14ac:dyDescent="0.4">
      <c r="A12" s="5" t="s">
        <v>149</v>
      </c>
      <c r="B12" s="13">
        <v>25500</v>
      </c>
      <c r="C12" s="13">
        <v>50</v>
      </c>
      <c r="D12" s="13">
        <f t="shared" si="0"/>
        <v>1275000</v>
      </c>
      <c r="E12" s="13">
        <f t="shared" si="1"/>
        <v>3187.5</v>
      </c>
      <c r="F12" s="13">
        <f t="shared" si="2"/>
        <v>28687.5</v>
      </c>
      <c r="G12" s="13">
        <v>27000</v>
      </c>
      <c r="H12" s="13">
        <f t="shared" si="3"/>
        <v>1350000</v>
      </c>
      <c r="I12" s="13">
        <f t="shared" si="4"/>
        <v>75000</v>
      </c>
      <c r="J12" s="12">
        <f t="shared" si="5"/>
        <v>5.6183071732433643E-2</v>
      </c>
    </row>
    <row r="13" spans="1:10" x14ac:dyDescent="0.4">
      <c r="A13" s="5" t="s">
        <v>150</v>
      </c>
      <c r="B13" s="13">
        <v>7200</v>
      </c>
      <c r="C13" s="13">
        <v>20</v>
      </c>
      <c r="D13" s="13">
        <f t="shared" si="0"/>
        <v>144000</v>
      </c>
      <c r="E13" s="13">
        <f t="shared" si="1"/>
        <v>360</v>
      </c>
      <c r="F13" s="13">
        <f t="shared" si="2"/>
        <v>7560</v>
      </c>
      <c r="G13" s="13">
        <v>6300</v>
      </c>
      <c r="H13" s="13">
        <f t="shared" si="3"/>
        <v>126000</v>
      </c>
      <c r="I13" s="13">
        <f t="shared" si="4"/>
        <v>-18000</v>
      </c>
      <c r="J13" s="12">
        <f t="shared" si="5"/>
        <v>-0.12718204488778051</v>
      </c>
    </row>
    <row r="16" spans="1:10" x14ac:dyDescent="0.4">
      <c r="A16" s="1"/>
      <c r="B16" s="1"/>
      <c r="C16" s="1"/>
    </row>
    <row r="17" spans="1:10" x14ac:dyDescent="0.4">
      <c r="A17" s="1"/>
      <c r="B17" s="1"/>
      <c r="C17" s="1"/>
    </row>
    <row r="18" spans="1:10" x14ac:dyDescent="0.4">
      <c r="A18" s="1"/>
      <c r="B18" s="1"/>
      <c r="C18" s="1"/>
    </row>
    <row r="20" spans="1:10" x14ac:dyDescent="0.4">
      <c r="A20" s="41" t="s">
        <v>152</v>
      </c>
      <c r="B20" s="41"/>
      <c r="C20" s="41"/>
      <c r="D20" s="41"/>
      <c r="E20" s="41"/>
      <c r="F20" s="41"/>
      <c r="G20" s="41"/>
      <c r="H20" s="41"/>
      <c r="I20" s="41"/>
      <c r="J20" s="41"/>
    </row>
  </sheetData>
  <mergeCells count="2">
    <mergeCell ref="A1:J1"/>
    <mergeCell ref="A20:J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5"/>
  <dimension ref="A1:I33"/>
  <sheetViews>
    <sheetView workbookViewId="0"/>
  </sheetViews>
  <sheetFormatPr defaultRowHeight="17.399999999999999" x14ac:dyDescent="0.4"/>
  <cols>
    <col min="4" max="4" width="10.59765625" bestFit="1" customWidth="1"/>
  </cols>
  <sheetData>
    <row r="1" spans="1:9" x14ac:dyDescent="0.4">
      <c r="A1" s="3" t="s">
        <v>7</v>
      </c>
      <c r="B1" s="4" t="s">
        <v>8</v>
      </c>
      <c r="F1" s="3" t="s">
        <v>21</v>
      </c>
      <c r="G1" s="4" t="s">
        <v>22</v>
      </c>
    </row>
    <row r="2" spans="1:9" x14ac:dyDescent="0.4">
      <c r="A2" s="5" t="s">
        <v>9</v>
      </c>
      <c r="B2" s="5" t="s">
        <v>10</v>
      </c>
      <c r="C2" s="5" t="s">
        <v>11</v>
      </c>
      <c r="D2" s="8" t="s">
        <v>12</v>
      </c>
      <c r="F2" s="5" t="s">
        <v>23</v>
      </c>
      <c r="G2" s="5" t="s">
        <v>24</v>
      </c>
      <c r="H2" s="5" t="s">
        <v>25</v>
      </c>
      <c r="I2" s="8" t="s">
        <v>26</v>
      </c>
    </row>
    <row r="3" spans="1:9" x14ac:dyDescent="0.4">
      <c r="A3" s="5" t="s">
        <v>13</v>
      </c>
      <c r="B3" s="6">
        <v>0.4604166666666667</v>
      </c>
      <c r="C3" s="6">
        <v>0.4826388888888889</v>
      </c>
      <c r="D3" s="7"/>
      <c r="F3" s="5" t="s">
        <v>27</v>
      </c>
      <c r="G3" s="5">
        <v>4</v>
      </c>
      <c r="H3" s="5">
        <v>90</v>
      </c>
      <c r="I3" s="5"/>
    </row>
    <row r="4" spans="1:9" x14ac:dyDescent="0.4">
      <c r="A4" s="5" t="s">
        <v>14</v>
      </c>
      <c r="B4" s="6">
        <v>0.46597222222222223</v>
      </c>
      <c r="C4" s="6">
        <v>0.4777777777777778</v>
      </c>
      <c r="D4" s="7"/>
      <c r="F4" s="5" t="s">
        <v>28</v>
      </c>
      <c r="G4" s="5">
        <v>7</v>
      </c>
      <c r="H4" s="5">
        <v>85</v>
      </c>
      <c r="I4" s="5"/>
    </row>
    <row r="5" spans="1:9" x14ac:dyDescent="0.4">
      <c r="A5" s="5" t="s">
        <v>15</v>
      </c>
      <c r="B5" s="6">
        <v>0.47569444444444442</v>
      </c>
      <c r="C5" s="6">
        <v>0.50138888888888888</v>
      </c>
      <c r="D5" s="7"/>
      <c r="F5" s="5" t="s">
        <v>29</v>
      </c>
      <c r="G5" s="5">
        <v>28</v>
      </c>
      <c r="H5" s="5">
        <v>99</v>
      </c>
      <c r="I5" s="5"/>
    </row>
    <row r="6" spans="1:9" x14ac:dyDescent="0.4">
      <c r="A6" s="5" t="s">
        <v>16</v>
      </c>
      <c r="B6" s="6">
        <v>0.48749999999999999</v>
      </c>
      <c r="C6" s="6">
        <v>0.49861111111111112</v>
      </c>
      <c r="D6" s="7"/>
      <c r="F6" s="5" t="s">
        <v>30</v>
      </c>
      <c r="G6" s="5">
        <v>2</v>
      </c>
      <c r="H6" s="5">
        <v>65</v>
      </c>
      <c r="I6" s="5"/>
    </row>
    <row r="7" spans="1:9" x14ac:dyDescent="0.4">
      <c r="A7" s="5" t="s">
        <v>17</v>
      </c>
      <c r="B7" s="6">
        <v>0.49791666666666662</v>
      </c>
      <c r="C7" s="6">
        <v>0.51597222222222217</v>
      </c>
      <c r="D7" s="7"/>
      <c r="F7" s="5" t="s">
        <v>31</v>
      </c>
      <c r="G7" s="5">
        <v>23</v>
      </c>
      <c r="H7" s="5">
        <v>78</v>
      </c>
      <c r="I7" s="5"/>
    </row>
    <row r="8" spans="1:9" x14ac:dyDescent="0.4">
      <c r="A8" s="5" t="s">
        <v>18</v>
      </c>
      <c r="B8" s="6">
        <v>0.50416666666666665</v>
      </c>
      <c r="C8" s="6">
        <v>0.52777777777777779</v>
      </c>
      <c r="D8" s="7"/>
      <c r="F8" s="5" t="s">
        <v>32</v>
      </c>
      <c r="G8" s="5">
        <v>16</v>
      </c>
      <c r="H8" s="5">
        <v>82</v>
      </c>
      <c r="I8" s="5"/>
    </row>
    <row r="9" spans="1:9" x14ac:dyDescent="0.4">
      <c r="A9" s="5" t="s">
        <v>19</v>
      </c>
      <c r="B9" s="6">
        <v>0.5083333333333333</v>
      </c>
      <c r="C9" s="6">
        <v>0.53333333333333333</v>
      </c>
      <c r="D9" s="7"/>
      <c r="F9" s="5" t="s">
        <v>33</v>
      </c>
      <c r="G9" s="5">
        <v>25</v>
      </c>
      <c r="H9" s="5">
        <v>95</v>
      </c>
      <c r="I9" s="5"/>
    </row>
    <row r="10" spans="1:9" x14ac:dyDescent="0.4">
      <c r="A10" s="5" t="s">
        <v>20</v>
      </c>
      <c r="B10" s="6">
        <v>0.5229166666666667</v>
      </c>
      <c r="C10" s="6">
        <v>0.5395833333333333</v>
      </c>
      <c r="D10" s="7"/>
      <c r="F10" s="5" t="s">
        <v>34</v>
      </c>
      <c r="G10" s="5">
        <v>12</v>
      </c>
      <c r="H10" s="5">
        <v>68</v>
      </c>
      <c r="I10" s="5"/>
    </row>
    <row r="12" spans="1:9" x14ac:dyDescent="0.4">
      <c r="A12" s="3" t="s">
        <v>35</v>
      </c>
      <c r="B12" s="4" t="s">
        <v>36</v>
      </c>
      <c r="F12" s="3" t="s">
        <v>49</v>
      </c>
      <c r="G12" s="4" t="s">
        <v>50</v>
      </c>
    </row>
    <row r="13" spans="1:9" x14ac:dyDescent="0.4">
      <c r="A13" s="5" t="s">
        <v>23</v>
      </c>
      <c r="B13" s="5" t="s">
        <v>37</v>
      </c>
      <c r="C13" s="5" t="s">
        <v>227</v>
      </c>
      <c r="D13" s="5" t="s">
        <v>36</v>
      </c>
      <c r="F13" s="5" t="s">
        <v>23</v>
      </c>
      <c r="G13" s="5" t="s">
        <v>51</v>
      </c>
      <c r="H13" s="8" t="s">
        <v>52</v>
      </c>
      <c r="I13" s="5" t="s">
        <v>53</v>
      </c>
    </row>
    <row r="14" spans="1:9" x14ac:dyDescent="0.4">
      <c r="A14" s="5" t="s">
        <v>38</v>
      </c>
      <c r="B14" s="5" t="s">
        <v>39</v>
      </c>
      <c r="C14" s="5" t="s">
        <v>2</v>
      </c>
      <c r="D14" s="7">
        <v>1500000</v>
      </c>
      <c r="F14" s="5" t="s">
        <v>54</v>
      </c>
      <c r="G14" s="5" t="s">
        <v>55</v>
      </c>
      <c r="H14" s="5"/>
      <c r="I14" s="5">
        <v>87</v>
      </c>
    </row>
    <row r="15" spans="1:9" x14ac:dyDescent="0.4">
      <c r="A15" s="5" t="s">
        <v>40</v>
      </c>
      <c r="B15" s="5" t="s">
        <v>39</v>
      </c>
      <c r="C15" s="5" t="s">
        <v>4</v>
      </c>
      <c r="D15" s="7">
        <v>2000000</v>
      </c>
      <c r="F15" s="5" t="s">
        <v>56</v>
      </c>
      <c r="G15" s="5" t="s">
        <v>57</v>
      </c>
      <c r="H15" s="5"/>
      <c r="I15" s="5">
        <v>64</v>
      </c>
    </row>
    <row r="16" spans="1:9" x14ac:dyDescent="0.4">
      <c r="A16" s="5" t="s">
        <v>41</v>
      </c>
      <c r="B16" s="5" t="s">
        <v>42</v>
      </c>
      <c r="C16" s="5" t="s">
        <v>2</v>
      </c>
      <c r="D16" s="7">
        <v>1700000</v>
      </c>
      <c r="F16" s="5" t="s">
        <v>58</v>
      </c>
      <c r="G16" s="5" t="s">
        <v>59</v>
      </c>
      <c r="H16" s="5"/>
      <c r="I16" s="5">
        <v>72</v>
      </c>
    </row>
    <row r="17" spans="1:9" x14ac:dyDescent="0.4">
      <c r="A17" s="5" t="s">
        <v>43</v>
      </c>
      <c r="B17" s="5" t="s">
        <v>42</v>
      </c>
      <c r="C17" s="5" t="s">
        <v>4</v>
      </c>
      <c r="D17" s="7">
        <v>2200000</v>
      </c>
      <c r="F17" s="5" t="s">
        <v>60</v>
      </c>
      <c r="G17" s="5" t="s">
        <v>61</v>
      </c>
      <c r="H17" s="5"/>
      <c r="I17" s="5">
        <v>70</v>
      </c>
    </row>
    <row r="18" spans="1:9" x14ac:dyDescent="0.4">
      <c r="A18" s="5" t="s">
        <v>44</v>
      </c>
      <c r="B18" s="5" t="s">
        <v>42</v>
      </c>
      <c r="C18" s="5" t="s">
        <v>2</v>
      </c>
      <c r="D18" s="7">
        <v>1600000</v>
      </c>
      <c r="F18" s="5" t="s">
        <v>62</v>
      </c>
      <c r="G18" s="5" t="s">
        <v>63</v>
      </c>
      <c r="H18" s="5"/>
      <c r="I18" s="5">
        <v>86</v>
      </c>
    </row>
    <row r="19" spans="1:9" x14ac:dyDescent="0.4">
      <c r="A19" s="5" t="s">
        <v>45</v>
      </c>
      <c r="B19" s="5" t="s">
        <v>39</v>
      </c>
      <c r="C19" s="5" t="s">
        <v>2</v>
      </c>
      <c r="D19" s="7">
        <v>1600000</v>
      </c>
      <c r="F19" s="5" t="s">
        <v>65</v>
      </c>
      <c r="G19" s="5" t="s">
        <v>66</v>
      </c>
      <c r="H19" s="5"/>
      <c r="I19" s="5">
        <v>72</v>
      </c>
    </row>
    <row r="20" spans="1:9" x14ac:dyDescent="0.4">
      <c r="A20" s="5" t="s">
        <v>46</v>
      </c>
      <c r="B20" s="5" t="s">
        <v>42</v>
      </c>
      <c r="C20" s="5" t="s">
        <v>5</v>
      </c>
      <c r="D20" s="7">
        <v>1250000</v>
      </c>
      <c r="F20" s="5" t="s">
        <v>67</v>
      </c>
      <c r="G20" s="5" t="s">
        <v>68</v>
      </c>
      <c r="H20" s="5"/>
      <c r="I20" s="5">
        <v>70</v>
      </c>
    </row>
    <row r="21" spans="1:9" x14ac:dyDescent="0.4">
      <c r="A21" s="5" t="s">
        <v>47</v>
      </c>
      <c r="B21" s="5" t="s">
        <v>39</v>
      </c>
      <c r="C21" s="5" t="s">
        <v>5</v>
      </c>
      <c r="D21" s="7">
        <v>1300000</v>
      </c>
      <c r="F21" s="5" t="s">
        <v>69</v>
      </c>
      <c r="G21" s="5" t="s">
        <v>70</v>
      </c>
      <c r="H21" s="5"/>
      <c r="I21" s="5">
        <v>68</v>
      </c>
    </row>
    <row r="22" spans="1:9" x14ac:dyDescent="0.4">
      <c r="A22" s="42" t="s">
        <v>48</v>
      </c>
      <c r="B22" s="42"/>
      <c r="C22" s="42"/>
      <c r="D22" s="7"/>
    </row>
    <row r="23" spans="1:9" x14ac:dyDescent="0.4">
      <c r="F23" t="s">
        <v>71</v>
      </c>
    </row>
    <row r="24" spans="1:9" x14ac:dyDescent="0.4">
      <c r="A24" s="3" t="s">
        <v>76</v>
      </c>
      <c r="B24" s="4" t="s">
        <v>77</v>
      </c>
      <c r="F24" s="5" t="s">
        <v>72</v>
      </c>
      <c r="G24" s="5" t="s">
        <v>73</v>
      </c>
      <c r="H24" s="5" t="s">
        <v>74</v>
      </c>
      <c r="I24" s="5" t="s">
        <v>75</v>
      </c>
    </row>
    <row r="25" spans="1:9" x14ac:dyDescent="0.4">
      <c r="A25" s="5" t="s">
        <v>78</v>
      </c>
      <c r="B25" s="5" t="s">
        <v>79</v>
      </c>
      <c r="C25" s="8" t="s">
        <v>80</v>
      </c>
      <c r="F25" s="5" t="s">
        <v>39</v>
      </c>
      <c r="G25" s="5" t="s">
        <v>3</v>
      </c>
      <c r="H25" s="5" t="s">
        <v>64</v>
      </c>
      <c r="I25" s="5" t="s">
        <v>42</v>
      </c>
    </row>
    <row r="26" spans="1:9" x14ac:dyDescent="0.4">
      <c r="A26" s="5" t="s">
        <v>81</v>
      </c>
      <c r="B26" s="5">
        <v>6.5119999999999996</v>
      </c>
      <c r="C26" s="5"/>
    </row>
    <row r="27" spans="1:9" x14ac:dyDescent="0.4">
      <c r="A27" s="5" t="s">
        <v>82</v>
      </c>
      <c r="B27" s="5">
        <v>6.3849999999999998</v>
      </c>
      <c r="C27" s="5"/>
    </row>
    <row r="28" spans="1:9" x14ac:dyDescent="0.4">
      <c r="A28" s="5" t="s">
        <v>83</v>
      </c>
      <c r="B28" s="5">
        <v>5.3860000000000001</v>
      </c>
      <c r="C28" s="5"/>
    </row>
    <row r="29" spans="1:9" x14ac:dyDescent="0.4">
      <c r="A29" s="5" t="s">
        <v>84</v>
      </c>
      <c r="B29" s="5">
        <v>5.165</v>
      </c>
      <c r="C29" s="5"/>
    </row>
    <row r="30" spans="1:9" x14ac:dyDescent="0.4">
      <c r="A30" s="5" t="s">
        <v>85</v>
      </c>
      <c r="B30" s="5"/>
      <c r="C30" s="5"/>
    </row>
    <row r="31" spans="1:9" x14ac:dyDescent="0.4">
      <c r="A31" s="5" t="s">
        <v>86</v>
      </c>
      <c r="B31" s="5">
        <v>6.2240000000000002</v>
      </c>
      <c r="C31" s="5"/>
    </row>
    <row r="32" spans="1:9" x14ac:dyDescent="0.4">
      <c r="A32" s="5" t="s">
        <v>87</v>
      </c>
      <c r="B32" s="5">
        <v>5.6369999999999996</v>
      </c>
      <c r="C32" s="5"/>
    </row>
    <row r="33" spans="1:3" x14ac:dyDescent="0.4">
      <c r="A33" s="5" t="s">
        <v>88</v>
      </c>
      <c r="B33" s="5">
        <v>5.3540000000000001</v>
      </c>
      <c r="C33" s="5"/>
    </row>
  </sheetData>
  <mergeCells count="1">
    <mergeCell ref="A22:C2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6"/>
  <dimension ref="A1:F29"/>
  <sheetViews>
    <sheetView workbookViewId="0">
      <selection activeCell="I11" sqref="I11"/>
    </sheetView>
  </sheetViews>
  <sheetFormatPr defaultRowHeight="17.399999999999999" outlineLevelRow="3" x14ac:dyDescent="0.4"/>
  <cols>
    <col min="1" max="1" width="9.5" bestFit="1" customWidth="1"/>
    <col min="5" max="5" width="9.296875" bestFit="1" customWidth="1"/>
  </cols>
  <sheetData>
    <row r="1" spans="1:6" ht="21" x14ac:dyDescent="0.4">
      <c r="A1" s="39" t="s">
        <v>153</v>
      </c>
      <c r="B1" s="39"/>
      <c r="C1" s="39"/>
      <c r="D1" s="39"/>
      <c r="E1" s="39"/>
      <c r="F1" s="39"/>
    </row>
    <row r="2" spans="1:6" ht="16.95" customHeight="1" x14ac:dyDescent="0.4">
      <c r="A2" s="19"/>
      <c r="B2" s="19"/>
      <c r="C2" s="19"/>
      <c r="D2" s="19"/>
      <c r="E2" s="19"/>
      <c r="F2" s="19"/>
    </row>
    <row r="3" spans="1:6" x14ac:dyDescent="0.4">
      <c r="A3" s="5" t="s">
        <v>154</v>
      </c>
      <c r="B3" s="5" t="s">
        <v>155</v>
      </c>
      <c r="C3" s="5" t="s">
        <v>156</v>
      </c>
      <c r="D3" s="5" t="s">
        <v>157</v>
      </c>
      <c r="E3" s="5" t="s">
        <v>158</v>
      </c>
      <c r="F3" s="5" t="s">
        <v>159</v>
      </c>
    </row>
    <row r="4" spans="1:6" outlineLevel="3" x14ac:dyDescent="0.4">
      <c r="A4" s="15">
        <v>45941</v>
      </c>
      <c r="B4" s="5" t="s">
        <v>164</v>
      </c>
      <c r="C4" s="7">
        <v>9800</v>
      </c>
      <c r="D4" s="5">
        <v>15</v>
      </c>
      <c r="E4" s="7">
        <v>147000</v>
      </c>
      <c r="F4" s="5" t="s">
        <v>165</v>
      </c>
    </row>
    <row r="5" spans="1:6" outlineLevel="3" x14ac:dyDescent="0.4">
      <c r="A5" s="15">
        <v>45937</v>
      </c>
      <c r="B5" s="5" t="s">
        <v>164</v>
      </c>
      <c r="C5" s="7">
        <v>980</v>
      </c>
      <c r="D5" s="5">
        <v>30</v>
      </c>
      <c r="E5" s="7">
        <v>29400</v>
      </c>
      <c r="F5" s="5" t="s">
        <v>166</v>
      </c>
    </row>
    <row r="6" spans="1:6" outlineLevel="2" x14ac:dyDescent="0.4">
      <c r="A6" s="15"/>
      <c r="B6" s="20" t="s">
        <v>244</v>
      </c>
      <c r="C6" s="7"/>
      <c r="D6" s="5"/>
      <c r="E6" s="7">
        <f>SUBTOTAL(4,E4:E5)</f>
        <v>147000</v>
      </c>
      <c r="F6" s="5"/>
    </row>
    <row r="7" spans="1:6" outlineLevel="1" x14ac:dyDescent="0.4">
      <c r="A7" s="15"/>
      <c r="B7" s="20" t="s">
        <v>237</v>
      </c>
      <c r="C7" s="7"/>
      <c r="D7" s="5">
        <f>SUBTOTAL(9,D4:D5)</f>
        <v>45</v>
      </c>
      <c r="E7" s="7"/>
      <c r="F7" s="5"/>
    </row>
    <row r="8" spans="1:6" outlineLevel="3" x14ac:dyDescent="0.4">
      <c r="A8" s="15">
        <v>45945</v>
      </c>
      <c r="B8" s="5" t="s">
        <v>162</v>
      </c>
      <c r="C8" s="7">
        <v>20000</v>
      </c>
      <c r="D8" s="5">
        <v>40</v>
      </c>
      <c r="E8" s="7">
        <v>800000</v>
      </c>
      <c r="F8" s="5" t="s">
        <v>163</v>
      </c>
    </row>
    <row r="9" spans="1:6" outlineLevel="3" x14ac:dyDescent="0.4">
      <c r="A9" s="15">
        <v>45944</v>
      </c>
      <c r="B9" s="5" t="s">
        <v>162</v>
      </c>
      <c r="C9" s="7">
        <v>20000</v>
      </c>
      <c r="D9" s="5">
        <v>24</v>
      </c>
      <c r="E9" s="7">
        <v>480000</v>
      </c>
      <c r="F9" s="5" t="s">
        <v>163</v>
      </c>
    </row>
    <row r="10" spans="1:6" outlineLevel="2" x14ac:dyDescent="0.4">
      <c r="A10" s="15"/>
      <c r="B10" s="20" t="s">
        <v>245</v>
      </c>
      <c r="C10" s="7"/>
      <c r="D10" s="5"/>
      <c r="E10" s="7">
        <f>SUBTOTAL(4,E8:E9)</f>
        <v>800000</v>
      </c>
      <c r="F10" s="5"/>
    </row>
    <row r="11" spans="1:6" outlineLevel="1" x14ac:dyDescent="0.4">
      <c r="A11" s="15"/>
      <c r="B11" s="20" t="s">
        <v>238</v>
      </c>
      <c r="C11" s="7"/>
      <c r="D11" s="5">
        <f>SUBTOTAL(9,D8:D9)</f>
        <v>64</v>
      </c>
      <c r="E11" s="7"/>
      <c r="F11" s="5"/>
    </row>
    <row r="12" spans="1:6" outlineLevel="3" x14ac:dyDescent="0.4">
      <c r="A12" s="15">
        <v>45938</v>
      </c>
      <c r="B12" s="5" t="s">
        <v>229</v>
      </c>
      <c r="C12" s="7">
        <v>10580</v>
      </c>
      <c r="D12" s="5">
        <v>11</v>
      </c>
      <c r="E12" s="7">
        <v>116380</v>
      </c>
      <c r="F12" s="5" t="s">
        <v>161</v>
      </c>
    </row>
    <row r="13" spans="1:6" outlineLevel="3" x14ac:dyDescent="0.4">
      <c r="A13" s="15">
        <v>45931</v>
      </c>
      <c r="B13" s="5" t="s">
        <v>229</v>
      </c>
      <c r="C13" s="7">
        <v>10580</v>
      </c>
      <c r="D13" s="5">
        <v>10</v>
      </c>
      <c r="E13" s="7">
        <v>105800</v>
      </c>
      <c r="F13" s="5" t="s">
        <v>161</v>
      </c>
    </row>
    <row r="14" spans="1:6" outlineLevel="2" x14ac:dyDescent="0.4">
      <c r="A14" s="15"/>
      <c r="B14" s="20" t="s">
        <v>246</v>
      </c>
      <c r="C14" s="7"/>
      <c r="D14" s="5"/>
      <c r="E14" s="7">
        <f>SUBTOTAL(4,E12:E13)</f>
        <v>116380</v>
      </c>
      <c r="F14" s="5"/>
    </row>
    <row r="15" spans="1:6" outlineLevel="1" x14ac:dyDescent="0.4">
      <c r="A15" s="15"/>
      <c r="B15" s="20" t="s">
        <v>239</v>
      </c>
      <c r="C15" s="7"/>
      <c r="D15" s="5">
        <f>SUBTOTAL(9,D12:D13)</f>
        <v>21</v>
      </c>
      <c r="E15" s="7"/>
      <c r="F15" s="5"/>
    </row>
    <row r="16" spans="1:6" outlineLevel="3" x14ac:dyDescent="0.4">
      <c r="A16" s="15">
        <v>45945</v>
      </c>
      <c r="B16" s="5" t="s">
        <v>230</v>
      </c>
      <c r="C16" s="7">
        <v>15560</v>
      </c>
      <c r="D16" s="5">
        <v>20</v>
      </c>
      <c r="E16" s="7">
        <v>91200</v>
      </c>
      <c r="F16" s="5" t="s">
        <v>161</v>
      </c>
    </row>
    <row r="17" spans="1:6" outlineLevel="3" x14ac:dyDescent="0.4">
      <c r="A17" s="15">
        <v>45936</v>
      </c>
      <c r="B17" s="5" t="s">
        <v>230</v>
      </c>
      <c r="C17" s="7">
        <v>15560</v>
      </c>
      <c r="D17" s="5">
        <v>19</v>
      </c>
      <c r="E17" s="7">
        <v>86640</v>
      </c>
      <c r="F17" s="5" t="s">
        <v>161</v>
      </c>
    </row>
    <row r="18" spans="1:6" outlineLevel="2" x14ac:dyDescent="0.4">
      <c r="A18" s="15"/>
      <c r="B18" s="20" t="s">
        <v>247</v>
      </c>
      <c r="C18" s="7"/>
      <c r="D18" s="5"/>
      <c r="E18" s="7">
        <f>SUBTOTAL(4,E16:E17)</f>
        <v>91200</v>
      </c>
      <c r="F18" s="5"/>
    </row>
    <row r="19" spans="1:6" outlineLevel="1" x14ac:dyDescent="0.4">
      <c r="A19" s="15"/>
      <c r="B19" s="20" t="s">
        <v>240</v>
      </c>
      <c r="C19" s="7"/>
      <c r="D19" s="5">
        <f>SUBTOTAL(9,D16:D17)</f>
        <v>39</v>
      </c>
      <c r="E19" s="7"/>
      <c r="F19" s="5"/>
    </row>
    <row r="20" spans="1:6" outlineLevel="3" x14ac:dyDescent="0.4">
      <c r="A20" s="15">
        <v>45936</v>
      </c>
      <c r="B20" s="5" t="s">
        <v>167</v>
      </c>
      <c r="C20" s="7">
        <v>600</v>
      </c>
      <c r="D20" s="5">
        <v>5</v>
      </c>
      <c r="E20" s="7">
        <v>3000</v>
      </c>
      <c r="F20" s="5" t="s">
        <v>168</v>
      </c>
    </row>
    <row r="21" spans="1:6" outlineLevel="3" x14ac:dyDescent="0.4">
      <c r="A21" s="15">
        <v>45935</v>
      </c>
      <c r="B21" s="5" t="s">
        <v>228</v>
      </c>
      <c r="C21" s="7">
        <v>600</v>
      </c>
      <c r="D21" s="5">
        <v>11</v>
      </c>
      <c r="E21" s="7">
        <v>6600</v>
      </c>
      <c r="F21" s="5" t="s">
        <v>168</v>
      </c>
    </row>
    <row r="22" spans="1:6" outlineLevel="2" x14ac:dyDescent="0.4">
      <c r="A22" s="15"/>
      <c r="B22" s="20" t="s">
        <v>248</v>
      </c>
      <c r="C22" s="7"/>
      <c r="D22" s="5"/>
      <c r="E22" s="7">
        <f>SUBTOTAL(4,E20:E21)</f>
        <v>6600</v>
      </c>
      <c r="F22" s="5"/>
    </row>
    <row r="23" spans="1:6" outlineLevel="1" x14ac:dyDescent="0.4">
      <c r="A23" s="15"/>
      <c r="B23" s="20" t="s">
        <v>241</v>
      </c>
      <c r="C23" s="7"/>
      <c r="D23" s="5">
        <f>SUBTOTAL(9,D20:D21)</f>
        <v>16</v>
      </c>
      <c r="E23" s="7"/>
      <c r="F23" s="5"/>
    </row>
    <row r="24" spans="1:6" outlineLevel="3" x14ac:dyDescent="0.4">
      <c r="A24" s="15">
        <v>45945</v>
      </c>
      <c r="B24" s="5" t="s">
        <v>169</v>
      </c>
      <c r="C24" s="7">
        <v>1200</v>
      </c>
      <c r="D24" s="5">
        <v>20</v>
      </c>
      <c r="E24" s="7">
        <v>24000</v>
      </c>
      <c r="F24" s="5" t="s">
        <v>160</v>
      </c>
    </row>
    <row r="25" spans="1:6" outlineLevel="3" x14ac:dyDescent="0.4">
      <c r="A25" s="15">
        <v>45939</v>
      </c>
      <c r="B25" s="5" t="s">
        <v>169</v>
      </c>
      <c r="C25" s="7">
        <v>1200</v>
      </c>
      <c r="D25" s="5">
        <v>60</v>
      </c>
      <c r="E25" s="7">
        <v>72000</v>
      </c>
      <c r="F25" s="5" t="s">
        <v>160</v>
      </c>
    </row>
    <row r="26" spans="1:6" outlineLevel="2" x14ac:dyDescent="0.4">
      <c r="A26" s="21"/>
      <c r="B26" s="23" t="s">
        <v>249</v>
      </c>
      <c r="C26" s="22"/>
      <c r="D26" s="1"/>
      <c r="E26" s="22">
        <f>SUBTOTAL(4,E24:E25)</f>
        <v>72000</v>
      </c>
      <c r="F26" s="1"/>
    </row>
    <row r="27" spans="1:6" outlineLevel="1" x14ac:dyDescent="0.4">
      <c r="A27" s="21"/>
      <c r="B27" s="23" t="s">
        <v>242</v>
      </c>
      <c r="C27" s="22"/>
      <c r="D27" s="1">
        <f>SUBTOTAL(9,D24:D25)</f>
        <v>80</v>
      </c>
      <c r="E27" s="22"/>
      <c r="F27" s="1"/>
    </row>
    <row r="28" spans="1:6" x14ac:dyDescent="0.4">
      <c r="A28" s="21"/>
      <c r="B28" s="23" t="s">
        <v>250</v>
      </c>
      <c r="C28" s="22"/>
      <c r="D28" s="1"/>
      <c r="E28" s="22">
        <f>SUBTOTAL(4,E4:E25)</f>
        <v>800000</v>
      </c>
      <c r="F28" s="1"/>
    </row>
    <row r="29" spans="1:6" x14ac:dyDescent="0.4">
      <c r="A29" s="21"/>
      <c r="B29" s="23" t="s">
        <v>243</v>
      </c>
      <c r="C29" s="22"/>
      <c r="D29" s="1">
        <f>SUBTOTAL(9,D4:D25)</f>
        <v>265</v>
      </c>
      <c r="E29" s="22"/>
      <c r="F29" s="1"/>
    </row>
  </sheetData>
  <sortState xmlns:xlrd2="http://schemas.microsoft.com/office/spreadsheetml/2017/richdata2" ref="A4:F25">
    <sortCondition descending="1" ref="B4:B25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7"/>
  <dimension ref="A1:E19"/>
  <sheetViews>
    <sheetView workbookViewId="0">
      <selection activeCell="G14" sqref="G14"/>
    </sheetView>
  </sheetViews>
  <sheetFormatPr defaultRowHeight="17.399999999999999" x14ac:dyDescent="0.4"/>
  <cols>
    <col min="1" max="1" width="14.19921875" bestFit="1" customWidth="1"/>
    <col min="2" max="2" width="8" bestFit="1" customWidth="1"/>
    <col min="3" max="5" width="5" bestFit="1" customWidth="1"/>
    <col min="6" max="6" width="6.796875" bestFit="1" customWidth="1"/>
  </cols>
  <sheetData>
    <row r="1" spans="1:5" ht="21" x14ac:dyDescent="0.4">
      <c r="A1" s="39" t="s">
        <v>170</v>
      </c>
      <c r="B1" s="39"/>
      <c r="C1" s="39"/>
      <c r="D1" s="39"/>
      <c r="E1" s="39"/>
    </row>
    <row r="3" spans="1:5" x14ac:dyDescent="0.4">
      <c r="A3" s="5" t="s">
        <v>171</v>
      </c>
      <c r="B3" s="5" t="s">
        <v>23</v>
      </c>
      <c r="C3" s="5" t="s">
        <v>183</v>
      </c>
      <c r="D3" s="5" t="s">
        <v>0</v>
      </c>
      <c r="E3" s="5" t="s">
        <v>184</v>
      </c>
    </row>
    <row r="4" spans="1:5" x14ac:dyDescent="0.4">
      <c r="A4" s="5" t="s">
        <v>172</v>
      </c>
      <c r="B4" s="5" t="s">
        <v>173</v>
      </c>
      <c r="C4" s="14">
        <v>34781</v>
      </c>
      <c r="D4" s="5" t="s">
        <v>174</v>
      </c>
      <c r="E4" s="5">
        <v>30</v>
      </c>
    </row>
    <row r="5" spans="1:5" x14ac:dyDescent="0.4">
      <c r="A5" s="5" t="s">
        <v>39</v>
      </c>
      <c r="B5" s="5" t="s">
        <v>178</v>
      </c>
      <c r="C5" s="14">
        <v>45181</v>
      </c>
      <c r="D5" s="5" t="s">
        <v>5</v>
      </c>
      <c r="E5" s="5">
        <v>2</v>
      </c>
    </row>
    <row r="6" spans="1:5" x14ac:dyDescent="0.4">
      <c r="A6" s="5" t="s">
        <v>172</v>
      </c>
      <c r="B6" s="5" t="s">
        <v>180</v>
      </c>
      <c r="C6" s="14">
        <v>45434</v>
      </c>
      <c r="D6" s="5" t="s">
        <v>5</v>
      </c>
      <c r="E6" s="5">
        <v>1</v>
      </c>
    </row>
    <row r="7" spans="1:5" x14ac:dyDescent="0.4">
      <c r="A7" s="5" t="s">
        <v>39</v>
      </c>
      <c r="B7" s="5" t="s">
        <v>175</v>
      </c>
      <c r="C7" s="14">
        <v>39347</v>
      </c>
      <c r="D7" s="5" t="s">
        <v>176</v>
      </c>
      <c r="E7" s="5">
        <v>18</v>
      </c>
    </row>
    <row r="8" spans="1:5" x14ac:dyDescent="0.4">
      <c r="A8" s="5" t="s">
        <v>39</v>
      </c>
      <c r="B8" s="5" t="s">
        <v>179</v>
      </c>
      <c r="C8" s="14">
        <v>39714</v>
      </c>
      <c r="D8" s="5" t="s">
        <v>176</v>
      </c>
      <c r="E8" s="5">
        <v>17</v>
      </c>
    </row>
    <row r="9" spans="1:5" x14ac:dyDescent="0.4">
      <c r="A9" s="5" t="s">
        <v>172</v>
      </c>
      <c r="B9" s="5" t="s">
        <v>182</v>
      </c>
      <c r="C9" s="14">
        <v>38996</v>
      </c>
      <c r="D9" s="5" t="s">
        <v>176</v>
      </c>
      <c r="E9" s="5">
        <v>19</v>
      </c>
    </row>
    <row r="10" spans="1:5" x14ac:dyDescent="0.4">
      <c r="A10" s="5" t="s">
        <v>172</v>
      </c>
      <c r="B10" s="5" t="s">
        <v>177</v>
      </c>
      <c r="C10" s="14">
        <v>42280</v>
      </c>
      <c r="D10" s="5" t="s">
        <v>4</v>
      </c>
      <c r="E10" s="5">
        <v>10</v>
      </c>
    </row>
    <row r="11" spans="1:5" x14ac:dyDescent="0.4">
      <c r="A11" s="5" t="s">
        <v>39</v>
      </c>
      <c r="B11" s="5" t="s">
        <v>181</v>
      </c>
      <c r="C11" s="14">
        <v>41893</v>
      </c>
      <c r="D11" s="5" t="s">
        <v>4</v>
      </c>
      <c r="E11" s="5">
        <v>11</v>
      </c>
    </row>
    <row r="14" spans="1:5" x14ac:dyDescent="0.4">
      <c r="A14" s="24" t="s">
        <v>23</v>
      </c>
      <c r="B14" t="s">
        <v>251</v>
      </c>
    </row>
    <row r="16" spans="1:5" x14ac:dyDescent="0.4">
      <c r="A16" s="24" t="s">
        <v>252</v>
      </c>
      <c r="B16" s="24" t="s">
        <v>0</v>
      </c>
    </row>
    <row r="17" spans="1:5" x14ac:dyDescent="0.4">
      <c r="A17" s="24" t="s">
        <v>171</v>
      </c>
      <c r="B17" t="s">
        <v>174</v>
      </c>
      <c r="C17" t="s">
        <v>5</v>
      </c>
      <c r="D17" t="s">
        <v>176</v>
      </c>
      <c r="E17" t="s">
        <v>4</v>
      </c>
    </row>
    <row r="18" spans="1:5" x14ac:dyDescent="0.4">
      <c r="A18" t="s">
        <v>172</v>
      </c>
      <c r="B18" s="46">
        <v>30</v>
      </c>
      <c r="C18" s="46">
        <v>1</v>
      </c>
      <c r="D18" s="46">
        <v>19</v>
      </c>
      <c r="E18" s="46">
        <v>10</v>
      </c>
    </row>
    <row r="19" spans="1:5" x14ac:dyDescent="0.4">
      <c r="A19" t="s">
        <v>39</v>
      </c>
      <c r="B19" s="46"/>
      <c r="C19" s="46">
        <v>2</v>
      </c>
      <c r="D19" s="46">
        <v>17</v>
      </c>
      <c r="E19" s="46">
        <v>11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E34E9-BAB2-4D5C-95B3-7C504FEA9B75}">
  <sheetPr codeName="Sheet8">
    <outlinePr summaryBelow="0"/>
  </sheetPr>
  <dimension ref="B1:G11"/>
  <sheetViews>
    <sheetView showGridLines="0" workbookViewId="0">
      <selection activeCell="F13" sqref="F13"/>
    </sheetView>
  </sheetViews>
  <sheetFormatPr defaultRowHeight="17.399999999999999" outlineLevelRow="1" outlineLevelCol="1" x14ac:dyDescent="0.4"/>
  <cols>
    <col min="3" max="3" width="14.3984375" bestFit="1" customWidth="1"/>
    <col min="4" max="7" width="15.3984375" bestFit="1" customWidth="1" outlineLevel="1"/>
  </cols>
  <sheetData>
    <row r="1" spans="2:7" ht="18" thickBot="1" x14ac:dyDescent="0.45"/>
    <row r="2" spans="2:7" x14ac:dyDescent="0.4">
      <c r="B2" s="28" t="s">
        <v>259</v>
      </c>
      <c r="C2" s="29"/>
      <c r="D2" s="35"/>
      <c r="E2" s="35"/>
      <c r="F2" s="35"/>
      <c r="G2" s="35"/>
    </row>
    <row r="3" spans="2:7" collapsed="1" x14ac:dyDescent="0.4">
      <c r="B3" s="27"/>
      <c r="C3" s="27"/>
      <c r="D3" s="36" t="s">
        <v>261</v>
      </c>
      <c r="E3" s="36" t="s">
        <v>255</v>
      </c>
      <c r="F3" s="36" t="s">
        <v>257</v>
      </c>
      <c r="G3" s="36" t="s">
        <v>258</v>
      </c>
    </row>
    <row r="4" spans="2:7" ht="31.2" hidden="1" outlineLevel="1" x14ac:dyDescent="0.4">
      <c r="B4" s="31"/>
      <c r="C4" s="31"/>
      <c r="E4" s="38" t="s">
        <v>256</v>
      </c>
      <c r="F4" s="38" t="s">
        <v>256</v>
      </c>
      <c r="G4" s="38" t="s">
        <v>256</v>
      </c>
    </row>
    <row r="5" spans="2:7" x14ac:dyDescent="0.4">
      <c r="B5" s="32" t="s">
        <v>260</v>
      </c>
      <c r="C5" s="33"/>
      <c r="D5" s="30"/>
      <c r="E5" s="30"/>
      <c r="F5" s="30"/>
      <c r="G5" s="30"/>
    </row>
    <row r="6" spans="2:7" outlineLevel="1" x14ac:dyDescent="0.4">
      <c r="B6" s="31"/>
      <c r="C6" s="31" t="s">
        <v>253</v>
      </c>
      <c r="D6" s="25">
        <v>0.15</v>
      </c>
      <c r="E6" s="37">
        <v>0.2</v>
      </c>
      <c r="F6" s="37">
        <v>0.25</v>
      </c>
      <c r="G6" s="37">
        <v>0.3</v>
      </c>
    </row>
    <row r="7" spans="2:7" x14ac:dyDescent="0.4">
      <c r="B7" s="32" t="s">
        <v>262</v>
      </c>
      <c r="C7" s="33"/>
      <c r="D7" s="30"/>
      <c r="E7" s="30"/>
      <c r="F7" s="30"/>
      <c r="G7" s="30"/>
    </row>
    <row r="8" spans="2:7" ht="18" outlineLevel="1" thickBot="1" x14ac:dyDescent="0.45">
      <c r="B8" s="34"/>
      <c r="C8" s="34" t="s">
        <v>254</v>
      </c>
      <c r="D8" s="26">
        <v>186523.61111111101</v>
      </c>
      <c r="E8" s="26">
        <v>194633.33333333299</v>
      </c>
      <c r="F8" s="26">
        <v>202743.055555556</v>
      </c>
      <c r="G8" s="26">
        <v>210852.77777777801</v>
      </c>
    </row>
    <row r="9" spans="2:7" x14ac:dyDescent="0.4">
      <c r="B9" t="s">
        <v>263</v>
      </c>
    </row>
    <row r="10" spans="2:7" x14ac:dyDescent="0.4">
      <c r="B10" t="s">
        <v>264</v>
      </c>
    </row>
    <row r="11" spans="2:7" x14ac:dyDescent="0.4">
      <c r="B11" t="s">
        <v>265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240C7-BE3E-4DA2-8A4F-F5DC16179D1E}">
  <sheetPr codeName="Sheet9"/>
  <dimension ref="A1:H14"/>
  <sheetViews>
    <sheetView workbookViewId="0">
      <selection activeCell="B3" sqref="B3"/>
    </sheetView>
  </sheetViews>
  <sheetFormatPr defaultRowHeight="17.399999999999999" x14ac:dyDescent="0.4"/>
  <cols>
    <col min="1" max="1" width="10.3984375" bestFit="1" customWidth="1"/>
    <col min="3" max="4" width="10.3984375" bestFit="1" customWidth="1"/>
    <col min="7" max="7" width="9.09765625" bestFit="1" customWidth="1"/>
    <col min="8" max="8" width="10.3984375" bestFit="1" customWidth="1"/>
  </cols>
  <sheetData>
    <row r="1" spans="1:8" ht="21" x14ac:dyDescent="0.4">
      <c r="A1" s="39" t="s">
        <v>185</v>
      </c>
      <c r="B1" s="39"/>
      <c r="C1" s="39"/>
      <c r="D1" s="39"/>
      <c r="E1" s="39"/>
      <c r="F1" s="39"/>
      <c r="G1" s="39"/>
      <c r="H1" s="39"/>
    </row>
    <row r="2" spans="1:8" x14ac:dyDescent="0.4">
      <c r="A2" t="s">
        <v>187</v>
      </c>
      <c r="B2" s="10">
        <v>0.1</v>
      </c>
      <c r="C2" s="10">
        <v>0</v>
      </c>
    </row>
    <row r="3" spans="1:8" x14ac:dyDescent="0.4">
      <c r="A3" t="s">
        <v>188</v>
      </c>
      <c r="B3" s="10">
        <v>0.15</v>
      </c>
      <c r="C3" s="1"/>
    </row>
    <row r="4" spans="1:8" x14ac:dyDescent="0.4">
      <c r="A4" s="5" t="s">
        <v>189</v>
      </c>
      <c r="B4" s="5" t="s">
        <v>190</v>
      </c>
      <c r="C4" s="5" t="s">
        <v>191</v>
      </c>
      <c r="D4" s="5" t="s">
        <v>192</v>
      </c>
      <c r="E4" s="5" t="s">
        <v>193</v>
      </c>
      <c r="F4" s="5" t="s">
        <v>186</v>
      </c>
      <c r="G4" s="5" t="s">
        <v>194</v>
      </c>
      <c r="H4" s="5" t="s">
        <v>195</v>
      </c>
    </row>
    <row r="5" spans="1:8" x14ac:dyDescent="0.4">
      <c r="A5" s="16">
        <v>45903</v>
      </c>
      <c r="B5" s="5" t="s">
        <v>196</v>
      </c>
      <c r="C5" s="5" t="s">
        <v>197</v>
      </c>
      <c r="D5" s="5">
        <f>IF(C5="오렌지가공",200,IF(C5="포도가공",300,250))</f>
        <v>200</v>
      </c>
      <c r="E5" s="5">
        <v>800</v>
      </c>
      <c r="F5" s="12">
        <f>IF(E5&gt;=750,$B$2,$C$2)</f>
        <v>0.1</v>
      </c>
      <c r="G5" s="7">
        <f>D5*E5*(1-F5)</f>
        <v>144000</v>
      </c>
      <c r="H5" s="7">
        <f>G5*(1+$B$3)</f>
        <v>165600</v>
      </c>
    </row>
    <row r="6" spans="1:8" x14ac:dyDescent="0.4">
      <c r="A6" s="16">
        <v>45904</v>
      </c>
      <c r="B6" s="5" t="s">
        <v>198</v>
      </c>
      <c r="C6" s="5" t="s">
        <v>199</v>
      </c>
      <c r="D6" s="5">
        <f t="shared" ref="D6:D13" si="0">IF(C6="오렌지가공",200,IF(C6="포도가공",300,250))</f>
        <v>300</v>
      </c>
      <c r="E6" s="5">
        <v>500</v>
      </c>
      <c r="F6" s="12">
        <f t="shared" ref="F6:F13" si="1">IF(E6&gt;=750,$B$2,$C$2)</f>
        <v>0</v>
      </c>
      <c r="G6" s="7">
        <f t="shared" ref="G6:G13" si="2">D6*E6*(1-F6)</f>
        <v>150000</v>
      </c>
      <c r="H6" s="7">
        <f t="shared" ref="H6:H13" si="3">G6*(1+$B$3)</f>
        <v>172500</v>
      </c>
    </row>
    <row r="7" spans="1:8" x14ac:dyDescent="0.4">
      <c r="A7" s="16">
        <v>45905</v>
      </c>
      <c r="B7" s="5" t="s">
        <v>200</v>
      </c>
      <c r="C7" s="5" t="s">
        <v>201</v>
      </c>
      <c r="D7" s="5">
        <f t="shared" si="0"/>
        <v>250</v>
      </c>
      <c r="E7" s="5">
        <v>700</v>
      </c>
      <c r="F7" s="12">
        <f t="shared" si="1"/>
        <v>0</v>
      </c>
      <c r="G7" s="7">
        <f t="shared" si="2"/>
        <v>175000</v>
      </c>
      <c r="H7" s="7">
        <f t="shared" si="3"/>
        <v>201249.99999999997</v>
      </c>
    </row>
    <row r="8" spans="1:8" x14ac:dyDescent="0.4">
      <c r="A8" s="16">
        <v>45906</v>
      </c>
      <c r="B8" s="5" t="s">
        <v>196</v>
      </c>
      <c r="C8" s="5" t="s">
        <v>197</v>
      </c>
      <c r="D8" s="5">
        <f t="shared" si="0"/>
        <v>200</v>
      </c>
      <c r="E8" s="5">
        <v>900</v>
      </c>
      <c r="F8" s="12">
        <f t="shared" si="1"/>
        <v>0.1</v>
      </c>
      <c r="G8" s="7">
        <f t="shared" si="2"/>
        <v>162000</v>
      </c>
      <c r="H8" s="7">
        <f t="shared" si="3"/>
        <v>186300</v>
      </c>
    </row>
    <row r="9" spans="1:8" x14ac:dyDescent="0.4">
      <c r="A9" s="16">
        <v>45907</v>
      </c>
      <c r="B9" s="5" t="s">
        <v>198</v>
      </c>
      <c r="C9" s="5" t="s">
        <v>199</v>
      </c>
      <c r="D9" s="5">
        <f t="shared" si="0"/>
        <v>300</v>
      </c>
      <c r="E9" s="5">
        <v>600</v>
      </c>
      <c r="F9" s="12">
        <f t="shared" si="1"/>
        <v>0</v>
      </c>
      <c r="G9" s="7">
        <f t="shared" si="2"/>
        <v>180000</v>
      </c>
      <c r="H9" s="7">
        <f t="shared" si="3"/>
        <v>206999.99999999997</v>
      </c>
    </row>
    <row r="10" spans="1:8" x14ac:dyDescent="0.4">
      <c r="A10" s="16">
        <v>45908</v>
      </c>
      <c r="B10" s="5" t="s">
        <v>200</v>
      </c>
      <c r="C10" s="5" t="s">
        <v>201</v>
      </c>
      <c r="D10" s="5">
        <f t="shared" si="0"/>
        <v>250</v>
      </c>
      <c r="E10" s="5">
        <v>800</v>
      </c>
      <c r="F10" s="12">
        <f t="shared" si="1"/>
        <v>0.1</v>
      </c>
      <c r="G10" s="7">
        <f t="shared" si="2"/>
        <v>180000</v>
      </c>
      <c r="H10" s="7">
        <f t="shared" si="3"/>
        <v>206999.99999999997</v>
      </c>
    </row>
    <row r="11" spans="1:8" x14ac:dyDescent="0.4">
      <c r="A11" s="16">
        <v>45909</v>
      </c>
      <c r="B11" s="5" t="s">
        <v>196</v>
      </c>
      <c r="C11" s="5" t="s">
        <v>197</v>
      </c>
      <c r="D11" s="5">
        <f t="shared" si="0"/>
        <v>200</v>
      </c>
      <c r="E11" s="5">
        <v>750</v>
      </c>
      <c r="F11" s="12">
        <f t="shared" si="1"/>
        <v>0.1</v>
      </c>
      <c r="G11" s="7">
        <f t="shared" si="2"/>
        <v>135000</v>
      </c>
      <c r="H11" s="7">
        <f t="shared" si="3"/>
        <v>155250</v>
      </c>
    </row>
    <row r="12" spans="1:8" x14ac:dyDescent="0.4">
      <c r="A12" s="16">
        <v>45910</v>
      </c>
      <c r="B12" s="5" t="s">
        <v>198</v>
      </c>
      <c r="C12" s="5" t="s">
        <v>199</v>
      </c>
      <c r="D12" s="5">
        <f t="shared" si="0"/>
        <v>300</v>
      </c>
      <c r="E12" s="5">
        <v>550</v>
      </c>
      <c r="F12" s="12">
        <f t="shared" si="1"/>
        <v>0</v>
      </c>
      <c r="G12" s="7">
        <f t="shared" si="2"/>
        <v>165000</v>
      </c>
      <c r="H12" s="7">
        <f t="shared" si="3"/>
        <v>189749.99999999997</v>
      </c>
    </row>
    <row r="13" spans="1:8" x14ac:dyDescent="0.4">
      <c r="A13" s="16">
        <v>45911</v>
      </c>
      <c r="B13" s="5" t="s">
        <v>200</v>
      </c>
      <c r="C13" s="5" t="s">
        <v>201</v>
      </c>
      <c r="D13" s="5">
        <f t="shared" si="0"/>
        <v>250</v>
      </c>
      <c r="E13" s="5">
        <v>750</v>
      </c>
      <c r="F13" s="12">
        <f t="shared" si="1"/>
        <v>0.1</v>
      </c>
      <c r="G13" s="7">
        <f t="shared" si="2"/>
        <v>168750</v>
      </c>
      <c r="H13" s="7">
        <f t="shared" si="3"/>
        <v>194062.49999999997</v>
      </c>
    </row>
    <row r="14" spans="1:8" x14ac:dyDescent="0.4">
      <c r="A14" s="43" t="s">
        <v>203</v>
      </c>
      <c r="B14" s="44"/>
      <c r="C14" s="44"/>
      <c r="D14" s="44"/>
      <c r="E14" s="44"/>
      <c r="F14" s="45"/>
      <c r="G14" s="17">
        <f>AVERAGE(G5:G13)</f>
        <v>162194.44444444444</v>
      </c>
      <c r="H14" s="17">
        <f>AVERAGE(H5:H13)</f>
        <v>186523.61111111112</v>
      </c>
    </row>
  </sheetData>
  <scenarios current="0" sqref="H14">
    <scenario name="목표수익율증가1" locked="1" count="1" user="82107" comment="만든 사람 82107 날짜 2026-07-12">
      <inputCells r="B3" val="0.2" numFmtId="9"/>
    </scenario>
    <scenario name="목표수익율증가2" locked="1" count="1" user="82107" comment="만든 사람 82107 날짜 2026-07-12">
      <inputCells r="B3" val="0.25" numFmtId="9"/>
    </scenario>
    <scenario name="목표수익율증가3" locked="1" count="1" user="82107" comment="만든 사람 82107 날짜 2026-07-12">
      <inputCells r="B3" val="0.3" numFmtId="9"/>
    </scenario>
  </scenarios>
  <mergeCells count="2">
    <mergeCell ref="A1:H1"/>
    <mergeCell ref="A14:F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2</vt:i4>
      </vt:variant>
    </vt:vector>
  </HeadingPairs>
  <TitlesOfParts>
    <vt:vector size="13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시나리오 요약</vt:lpstr>
      <vt:lpstr>분석작업-3</vt:lpstr>
      <vt:lpstr>매크로작업</vt:lpstr>
      <vt:lpstr>차트작업</vt:lpstr>
      <vt:lpstr>목표매출액평균</vt:lpstr>
      <vt:lpstr>목표수익율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명희 임</cp:lastModifiedBy>
  <dcterms:created xsi:type="dcterms:W3CDTF">2023-04-27T08:01:32Z</dcterms:created>
  <dcterms:modified xsi:type="dcterms:W3CDTF">2026-07-12T02:12:49Z</dcterms:modified>
</cp:coreProperties>
</file>