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217DB1A6-12B3-485D-BBC7-6C9DC45E7CC8}" xr6:coauthVersionLast="47" xr6:coauthVersionMax="47" xr10:uidLastSave="{00000000-0000-0000-0000-000000000000}"/>
  <bookViews>
    <workbookView xWindow="-110" yWindow="-110" windowWidth="19420" windowHeight="10300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66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" l="1"/>
  <c r="K26" i="2"/>
  <c r="K27" i="2"/>
  <c r="K28" i="2"/>
  <c r="K29" i="2"/>
  <c r="K30" i="2"/>
  <c r="K31" i="2"/>
  <c r="K24" i="2"/>
  <c r="A40" i="2"/>
  <c r="D25" i="2"/>
  <c r="D26" i="2"/>
  <c r="D27" i="2"/>
  <c r="D28" i="2"/>
  <c r="D29" i="2"/>
  <c r="D30" i="2"/>
  <c r="D24" i="2"/>
  <c r="I10" i="2" a="1"/>
  <c r="I10" i="2" s="1"/>
  <c r="J10" i="2" a="1"/>
  <c r="J10" i="2" s="1"/>
  <c r="K10" i="2" a="1"/>
  <c r="K10" i="2" s="1"/>
  <c r="I11" i="2" a="1"/>
  <c r="I11" i="2" s="1"/>
  <c r="J11" i="2" a="1"/>
  <c r="J11" i="2" s="1"/>
  <c r="K11" i="2" a="1"/>
  <c r="K11" i="2" s="1"/>
  <c r="J9" i="2" a="1"/>
  <c r="J9" i="2" s="1"/>
  <c r="K9" i="2" a="1"/>
  <c r="K9" i="2" s="1"/>
  <c r="I9" i="2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12" i="2" a="1"/>
  <c r="F20" i="2" a="1"/>
  <c r="F5" i="2" a="1"/>
  <c r="F6" i="2" a="1"/>
  <c r="F14" i="2" a="1"/>
  <c r="F15" i="2" a="1"/>
  <c r="F18" i="2" a="1"/>
  <c r="F13" i="2" a="1"/>
  <c r="F17" i="2" a="1"/>
  <c r="F10" i="2" a="1"/>
  <c r="F7" i="2" a="1"/>
  <c r="F16" i="2" a="1"/>
  <c r="F19" i="2" a="1"/>
  <c r="F8" i="2" a="1"/>
  <c r="F11" i="2" a="1"/>
  <c r="F9" i="2" a="1"/>
  <c r="F3" i="2" a="1"/>
  <c r="F9" i="2" l="1"/>
  <c r="F11" i="2"/>
  <c r="F8" i="2"/>
  <c r="F19" i="2"/>
  <c r="F16" i="2"/>
  <c r="F7" i="2"/>
  <c r="F10" i="2"/>
  <c r="F17" i="2"/>
  <c r="F13" i="2"/>
  <c r="F18" i="2"/>
  <c r="F15" i="2"/>
  <c r="F14" i="2"/>
  <c r="F6" i="2"/>
  <c r="F5" i="2"/>
  <c r="F20" i="2"/>
  <c r="F12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BC08D9-8B61-4CA3-B790-15DB5F83E59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5C7C690-2D6B-4BE8-A7A9-9984A10CEAAB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정지원\Desktop\길벗컴활1급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<sst xmlns="http://schemas.openxmlformats.org/spreadsheetml/2006/main" count="318" uniqueCount="158">
  <si>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</si>
  <si>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</si>
  <si>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</si>
  <si>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</si>
  <si>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</si>
  <si>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</si>
  <si>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</si>
  <si>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</si>
  <si>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</si>
  <si>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</si>
  <si>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</si>
  <si>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</si>
  <si>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</si>
  <si>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</si>
  <si>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</si>
  <si>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</si>
  <si>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</si>
  <si>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</si>
  <si>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</si>
  <si>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</si>
  <si>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</si>
  <si>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</si>
  <si>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</si>
  <si>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</si>
  <si>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</si>
  <si>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</si>
  <si>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</si>
  <si>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</si>
  <si>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</si>
  <si>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</si>
  <si>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</si>
  <si>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</si>
  <si>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</si>
  <si>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</si>
  <si>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</si>
  <si>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</si>
  <si>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</si>
  <si>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</si>
  <si>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</si>
  <si>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</si>
  <si>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</si>
  <si>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</si>
  <si>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</si>
  <si>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</si>
  <si>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</si>
  <si>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</si>
  <si>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</si>
  <si>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</si>
  <si>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</si>
  <si>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</si>
  <si>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</si>
  <si>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</si>
  <si>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</si>
  <si>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</si>
  <si>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</si>
  <si>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</si>
  <si>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</si>
  <si>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</si>
  <si>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</si>
  <si>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</si>
  <si>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</si>
  <si>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</si>
  <si>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</si>
  <si>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</si>
  <si>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</si>
  <si>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</si>
  <si>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</si>
  <si>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</si>
  <si>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</si>
  <si>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</si>
  <si>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</si>
  <si>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</si>
  <si>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</si>
  <si>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</si>
  <si>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</si>
  <si>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</si>
  <si>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</si>
  <si>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</si>
  <si>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</si>
  <si>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</si>
  <si>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</si>
  <si>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</si>
  <si>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</si>
  <si>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</si>
  <si>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</si>
  <si>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</si>
  <si>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</si>
  <si>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</si>
  <si>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</si>
  <si>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</si>
  <si>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</si>
  <si>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</si>
  <si>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</si>
  <si>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</si>
  <si>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</si>
  <si>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</si>
  <si>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</si>
  <si>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</si>
  <si>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</si>
  <si>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</si>
  <si>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</si>
  <si>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</si>
  <si>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</si>
  <si>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</si>
  <si>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</si>
  <si>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</si>
  <si>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</si>
  <si>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</si>
  <si>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</si>
  <si>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</si>
  <si>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</si>
  <si>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</si>
  <si>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</si>
  <si>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</si>
  <si>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</si>
  <si>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</si>
  <si>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</si>
  <si>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</si>
  <si>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</si>
  <si>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</si>
  <si>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</si>
  <si>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</si>
  <si>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</si>
  <si>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</si>
  <si>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</si>
  <si>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</si>
  <si>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</si>
  <si>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</si>
  <si>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</si>
  <si>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</si>
  <si>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</si>
  <si>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</si>
  <si>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</si>
  <si>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</si>
  <si>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</si>
  <si>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</si>
  <si>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</si>
  <si>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</si>
  <si>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</si>
  <si>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</si>
  <si>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</si>
  <si>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</si>
  <si>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</si>
  <si>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</si>
  <si>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하역사</t>
    <phoneticPr fontId="1" type="noConversion"/>
  </si>
  <si>
    <t>화물명</t>
    <phoneticPr fontId="1" type="noConversion"/>
  </si>
  <si>
    <t>톤수</t>
    <phoneticPr fontId="1" type="noConversion"/>
  </si>
  <si>
    <t>제품명</t>
  </si>
  <si>
    <t>2021</t>
  </si>
  <si>
    <t>2022</t>
  </si>
  <si>
    <t>2023</t>
  </si>
  <si>
    <t>날짜(연도)</t>
  </si>
  <si>
    <t>값</t>
  </si>
  <si>
    <t>평균: 수량</t>
  </si>
  <si>
    <t>전체 평균: 수량</t>
  </si>
  <si>
    <t>평균: 공급가액</t>
  </si>
  <si>
    <t>전체 평균: 공급가액</t>
  </si>
  <si>
    <t>벨크로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</si>
</sst>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  <xf numFmtId="0" fontId="14" fillId="0" borderId="1" xfId="0" applyFont="1" applyBorder="1">
      <alignment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부장급 영업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</xdr:row>
          <xdr:rowOff>19050</xdr:rowOff>
        </xdr:from>
        <xdr:to>
          <xdr:col>6</xdr:col>
          <xdr:colOff>495300</xdr:colOff>
          <xdr:row>3</xdr:row>
          <xdr:rowOff>146050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지원" refreshedDate="45569.988547222223" backgroundQuery="1" createdVersion="8" refreshedVersion="8" minRefreshableVersion="3" recordCount="0" supportSubquery="1" supportAdvancedDrill="1" xr:uid="{040695D5-0BB7-4C3E-87AE-21AFBF8BF0BC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1817DE-D241-4EF2-BCED-4DF17FE74BC3}" name="피벗 테이블1" cacheId="66" dataOnRows="1" dataPosition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topLeftCell="A13" workbookViewId="0">
      <selection activeCell="I4" sqref="I4"/>
    </sheetView>
  </sheetViews>
  <sheetFormatPr defaultRowHeight="17"/>
  <cols>
    <col min="1" max="1" width="11.58203125" customWidth="1"/>
    <col min="2" max="2" width="12.58203125" customWidth="1"/>
    <col min="3" max="3" width="11.58203125" customWidth="1"/>
    <col min="4" max="4" width="11" customWidth="1"/>
    <col min="7" max="7" width="11.082031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5">
        <v>0.49305555555555558</v>
      </c>
      <c r="D3" s="11" t="s">
        <v>47</v>
      </c>
      <c r="E3" s="11" t="s">
        <v>52</v>
      </c>
      <c r="F3" s="16">
        <v>1000</v>
      </c>
      <c r="G3" s="27"/>
    </row>
    <row r="4" spans="1:7">
      <c r="A4" s="11" t="s">
        <v>129</v>
      </c>
      <c r="B4" s="15">
        <v>44854</v>
      </c>
      <c r="C4" s="25">
        <v>0.55902777777777779</v>
      </c>
      <c r="D4" s="11" t="s">
        <v>50</v>
      </c>
      <c r="E4" s="11" t="s">
        <v>48</v>
      </c>
      <c r="F4" s="16">
        <v>2388</v>
      </c>
      <c r="G4" s="27"/>
    </row>
    <row r="5" spans="1:7">
      <c r="A5" s="11" t="s">
        <v>120</v>
      </c>
      <c r="B5" s="15">
        <v>44673</v>
      </c>
      <c r="C5" s="25">
        <v>7.6388888888888886E-3</v>
      </c>
      <c r="D5" s="11" t="s">
        <v>47</v>
      </c>
      <c r="E5" s="11" t="s">
        <v>48</v>
      </c>
      <c r="F5" s="16">
        <v>1500</v>
      </c>
      <c r="G5" s="27"/>
    </row>
    <row r="6" spans="1:7">
      <c r="A6" s="11" t="s">
        <v>130</v>
      </c>
      <c r="B6" s="15">
        <v>44961</v>
      </c>
      <c r="C6" s="25">
        <v>0.85069444444444453</v>
      </c>
      <c r="D6" s="11" t="s">
        <v>47</v>
      </c>
      <c r="E6" s="11" t="s">
        <v>138</v>
      </c>
      <c r="F6" s="26">
        <v>1000</v>
      </c>
      <c r="G6" s="27"/>
    </row>
    <row r="7" spans="1:7">
      <c r="A7" s="11" t="s">
        <v>133</v>
      </c>
      <c r="B7" s="15">
        <v>44693</v>
      </c>
      <c r="C7" s="25">
        <v>0.35069444444444442</v>
      </c>
      <c r="D7" s="11" t="s">
        <v>50</v>
      </c>
      <c r="E7" s="11" t="s">
        <v>48</v>
      </c>
      <c r="F7" s="16">
        <v>700</v>
      </c>
      <c r="G7" s="27"/>
    </row>
    <row r="8" spans="1:7">
      <c r="A8" s="11" t="s">
        <v>121</v>
      </c>
      <c r="B8" s="15">
        <v>44799</v>
      </c>
      <c r="C8" s="25">
        <v>0.43055555555555558</v>
      </c>
      <c r="D8" s="11" t="s">
        <v>50</v>
      </c>
      <c r="E8" s="11" t="s">
        <v>48</v>
      </c>
      <c r="F8" s="16">
        <v>500</v>
      </c>
      <c r="G8" s="27"/>
    </row>
    <row r="9" spans="1:7">
      <c r="A9" s="11" t="s">
        <v>122</v>
      </c>
      <c r="B9" s="15">
        <v>44878</v>
      </c>
      <c r="C9" s="25">
        <v>0.43055555555555558</v>
      </c>
      <c r="D9" s="11" t="s">
        <v>49</v>
      </c>
      <c r="E9" s="11" t="s">
        <v>48</v>
      </c>
      <c r="F9" s="16">
        <v>500</v>
      </c>
      <c r="G9" s="27"/>
    </row>
    <row r="10" spans="1:7">
      <c r="A10" s="11" t="s">
        <v>123</v>
      </c>
      <c r="B10" s="15">
        <v>44957</v>
      </c>
      <c r="C10" s="25">
        <v>0.47569444444444442</v>
      </c>
      <c r="D10" s="11" t="s">
        <v>50</v>
      </c>
      <c r="E10" s="11" t="s">
        <v>137</v>
      </c>
      <c r="F10" s="16">
        <v>500</v>
      </c>
      <c r="G10" s="27"/>
    </row>
    <row r="11" spans="1:7">
      <c r="A11" s="11" t="s">
        <v>131</v>
      </c>
      <c r="B11" s="15">
        <v>44984</v>
      </c>
      <c r="C11" s="25">
        <v>0.88194444444444453</v>
      </c>
      <c r="D11" s="11" t="s">
        <v>47</v>
      </c>
      <c r="E11" s="11" t="s">
        <v>51</v>
      </c>
      <c r="F11" s="16">
        <v>700</v>
      </c>
      <c r="G11" s="27"/>
    </row>
    <row r="12" spans="1:7">
      <c r="A12" s="11" t="s">
        <v>119</v>
      </c>
      <c r="B12" s="15">
        <v>45187</v>
      </c>
      <c r="C12" s="25">
        <v>0.92013888888888884</v>
      </c>
      <c r="D12" s="11" t="s">
        <v>47</v>
      </c>
      <c r="E12" s="11" t="s">
        <v>52</v>
      </c>
      <c r="F12" s="26">
        <v>4000</v>
      </c>
      <c r="G12" s="27"/>
    </row>
    <row r="13" spans="1:7">
      <c r="A13" s="11" t="s">
        <v>132</v>
      </c>
      <c r="B13" s="15">
        <v>44849</v>
      </c>
      <c r="C13" s="25">
        <v>0.15625</v>
      </c>
      <c r="D13" s="11" t="s">
        <v>49</v>
      </c>
      <c r="E13" s="11" t="s">
        <v>52</v>
      </c>
      <c r="F13" s="16">
        <v>1000</v>
      </c>
      <c r="G13" s="27"/>
    </row>
    <row r="14" spans="1:7">
      <c r="A14" s="11" t="s">
        <v>125</v>
      </c>
      <c r="B14" s="15">
        <v>44741</v>
      </c>
      <c r="C14" s="25">
        <v>0.5</v>
      </c>
      <c r="D14" s="11" t="s">
        <v>49</v>
      </c>
      <c r="E14" s="11" t="s">
        <v>48</v>
      </c>
      <c r="F14" s="16">
        <v>2388</v>
      </c>
      <c r="G14" s="27"/>
    </row>
    <row r="15" spans="1:7">
      <c r="A15" s="11" t="s">
        <v>126</v>
      </c>
      <c r="B15" s="15">
        <v>44839</v>
      </c>
      <c r="C15" s="25">
        <v>0.625</v>
      </c>
      <c r="D15" s="11" t="s">
        <v>47</v>
      </c>
      <c r="E15" s="11" t="s">
        <v>48</v>
      </c>
      <c r="F15" s="16">
        <v>700</v>
      </c>
      <c r="G15" s="27"/>
    </row>
    <row r="16" spans="1:7">
      <c r="A16" s="11" t="s">
        <v>127</v>
      </c>
      <c r="B16" s="15">
        <v>44837</v>
      </c>
      <c r="C16" s="25">
        <v>0.70833333333333337</v>
      </c>
      <c r="D16" s="11" t="s">
        <v>50</v>
      </c>
      <c r="E16" s="11" t="s">
        <v>48</v>
      </c>
      <c r="F16" s="16">
        <v>700</v>
      </c>
      <c r="G16" s="27"/>
    </row>
    <row r="17" spans="1:7">
      <c r="A17" s="11" t="s">
        <v>135</v>
      </c>
      <c r="B17" s="15">
        <v>44832</v>
      </c>
      <c r="C17" s="25">
        <v>0.39583333333333331</v>
      </c>
      <c r="D17" s="11" t="s">
        <v>49</v>
      </c>
      <c r="E17" s="11" t="s">
        <v>52</v>
      </c>
      <c r="F17" s="16">
        <v>1500</v>
      </c>
      <c r="G17" s="27"/>
    </row>
    <row r="18" spans="1:7">
      <c r="A18" s="11" t="s">
        <v>136</v>
      </c>
      <c r="B18" s="15">
        <v>44968</v>
      </c>
      <c r="C18" s="25">
        <v>0.39583333333333331</v>
      </c>
      <c r="D18" s="11" t="s">
        <v>49</v>
      </c>
      <c r="E18" s="11" t="s">
        <v>52</v>
      </c>
      <c r="F18" s="16">
        <v>500</v>
      </c>
      <c r="G18" s="27"/>
    </row>
    <row r="19" spans="1:7">
      <c r="A19" s="11" t="s">
        <v>128</v>
      </c>
      <c r="B19" s="15">
        <v>44686</v>
      </c>
      <c r="C19" s="25">
        <v>0.75</v>
      </c>
      <c r="D19" s="11" t="s">
        <v>49</v>
      </c>
      <c r="E19" s="11" t="s">
        <v>48</v>
      </c>
      <c r="F19" s="16">
        <v>700</v>
      </c>
      <c r="G19" s="27"/>
    </row>
    <row r="20" spans="1:7">
      <c r="A20" s="11" t="s">
        <v>134</v>
      </c>
      <c r="B20" s="15">
        <v>44873</v>
      </c>
      <c r="C20" s="25">
        <v>0.36458333333333331</v>
      </c>
      <c r="D20" s="11" t="s">
        <v>47</v>
      </c>
      <c r="E20" s="11" t="s">
        <v>48</v>
      </c>
      <c r="F20" s="16">
        <v>500</v>
      </c>
      <c r="G20" s="27"/>
    </row>
    <row r="22" spans="1:7">
      <c r="A22" s="35" t="s">
        <v>143</v>
      </c>
    </row>
    <row r="23" spans="1:7">
      <c r="A23" t="b">
        <f>AND(MOD(MID(A3,2,1),2)=0,OR(RIGHT(A3,1)="A",RIGHT(A3,1)="B"))</f>
        <v>0</v>
      </c>
    </row>
    <row r="25" spans="1:7">
      <c r="A25" t="s">
        <v>144</v>
      </c>
      <c r="B25" t="s">
        <v>145</v>
      </c>
      <c r="C25" t="s">
        <v>146</v>
      </c>
    </row>
    <row r="26" spans="1:7">
      <c r="A26" s="11" t="s">
        <v>47</v>
      </c>
      <c r="B26" s="11" t="s">
        <v>48</v>
      </c>
      <c r="C26" s="16">
        <v>1500</v>
      </c>
    </row>
    <row r="27" spans="1:7">
      <c r="A27" s="11" t="s">
        <v>47</v>
      </c>
      <c r="B27" s="11" t="s">
        <v>138</v>
      </c>
      <c r="C27" s="26">
        <v>1000</v>
      </c>
    </row>
    <row r="28" spans="1:7">
      <c r="A28" s="11" t="s">
        <v>50</v>
      </c>
      <c r="B28" s="11" t="s">
        <v>48</v>
      </c>
      <c r="C28" s="16">
        <v>500</v>
      </c>
    </row>
    <row r="29" spans="1:7">
      <c r="A29" s="11" t="s">
        <v>50</v>
      </c>
      <c r="B29" s="11" t="s">
        <v>137</v>
      </c>
      <c r="C29" s="16">
        <v>500</v>
      </c>
    </row>
    <row r="30" spans="1:7">
      <c r="A30" s="11" t="s">
        <v>47</v>
      </c>
      <c r="B30" s="11" t="s">
        <v>52</v>
      </c>
      <c r="C30" s="26">
        <v>4000</v>
      </c>
    </row>
    <row r="31" spans="1:7">
      <c r="A31" s="11" t="s">
        <v>49</v>
      </c>
      <c r="B31" s="11" t="s">
        <v>48</v>
      </c>
      <c r="C31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topLeftCell="A2" zoomScaleNormal="100" workbookViewId="0">
      <selection activeCell="H12" sqref="H12"/>
    </sheetView>
  </sheetViews>
  <sheetFormatPr defaultRowHeight="17"/>
  <cols>
    <col min="1" max="1" width="8.6640625" style="37"/>
    <col min="2" max="2" width="11" style="37" bestFit="1" customWidth="1"/>
    <col min="3" max="6" width="8.6640625" style="37"/>
    <col min="7" max="7" width="8.58203125" style="37" customWidth="1"/>
    <col min="8" max="8" width="10.58203125" style="37" customWidth="1"/>
    <col min="9" max="16384" width="8.6640625" style="37"/>
  </cols>
  <sheetData>
    <row r="1" spans="1:8" ht="21">
      <c r="A1" s="36" t="s">
        <v>33</v>
      </c>
      <c r="B1" s="36"/>
      <c r="C1" s="36"/>
      <c r="D1" s="36"/>
      <c r="E1" s="36"/>
      <c r="F1" s="36"/>
      <c r="G1" s="36"/>
      <c r="H1" s="36"/>
    </row>
    <row r="2" spans="1:8">
      <c r="A2" s="38"/>
      <c r="B2" s="38"/>
      <c r="C2" s="38"/>
      <c r="D2" s="38"/>
      <c r="E2" s="38"/>
      <c r="F2" s="38"/>
      <c r="G2" s="39"/>
      <c r="H2" s="38" t="s">
        <v>34</v>
      </c>
    </row>
    <row r="3" spans="1:8">
      <c r="A3" s="40" t="s">
        <v>11</v>
      </c>
      <c r="B3" s="40" t="s">
        <v>35</v>
      </c>
      <c r="C3" s="40" t="s">
        <v>36</v>
      </c>
      <c r="D3" s="40" t="s">
        <v>13</v>
      </c>
      <c r="E3" s="40" t="s">
        <v>14</v>
      </c>
      <c r="F3" s="40" t="s">
        <v>15</v>
      </c>
      <c r="G3" s="40" t="s">
        <v>16</v>
      </c>
      <c r="H3" s="40" t="s">
        <v>17</v>
      </c>
    </row>
    <row r="4" spans="1:8">
      <c r="A4" s="40" t="s">
        <v>37</v>
      </c>
      <c r="B4" s="40" t="s">
        <v>18</v>
      </c>
      <c r="C4" s="40" t="s">
        <v>19</v>
      </c>
      <c r="D4" s="40">
        <v>25</v>
      </c>
      <c r="E4" s="41">
        <v>2800</v>
      </c>
      <c r="F4" s="42">
        <f t="shared" ref="F4:F13" si="0">E4*400%</f>
        <v>11200</v>
      </c>
      <c r="G4" s="42">
        <f t="shared" ref="G4:G13" si="1">IF(D4&gt;=30, E4*100%, IF(D4&gt;=20, E4*50%, E4*20%))</f>
        <v>1400</v>
      </c>
      <c r="H4" s="42">
        <f t="shared" ref="H4:H13" si="2">D4*E4+F4+G4</f>
        <v>82600</v>
      </c>
    </row>
    <row r="5" spans="1:8">
      <c r="A5" s="40" t="s">
        <v>20</v>
      </c>
      <c r="B5" s="40" t="s">
        <v>18</v>
      </c>
      <c r="C5" s="40" t="s">
        <v>21</v>
      </c>
      <c r="D5" s="40">
        <v>12</v>
      </c>
      <c r="E5" s="41">
        <v>2000</v>
      </c>
      <c r="F5" s="42">
        <f t="shared" si="0"/>
        <v>8000</v>
      </c>
      <c r="G5" s="42">
        <f t="shared" si="1"/>
        <v>400</v>
      </c>
      <c r="H5" s="42">
        <f t="shared" si="2"/>
        <v>32400</v>
      </c>
    </row>
    <row r="6" spans="1:8">
      <c r="A6" s="40" t="s">
        <v>22</v>
      </c>
      <c r="B6" s="40" t="s">
        <v>23</v>
      </c>
      <c r="C6" s="40" t="s">
        <v>19</v>
      </c>
      <c r="D6" s="40">
        <v>21</v>
      </c>
      <c r="E6" s="41">
        <v>2800</v>
      </c>
      <c r="F6" s="42">
        <f t="shared" si="0"/>
        <v>11200</v>
      </c>
      <c r="G6" s="42">
        <f t="shared" si="1"/>
        <v>1400</v>
      </c>
      <c r="H6" s="42">
        <f t="shared" si="2"/>
        <v>71400</v>
      </c>
    </row>
    <row r="7" spans="1:8">
      <c r="A7" s="40" t="s">
        <v>38</v>
      </c>
      <c r="B7" s="40" t="s">
        <v>24</v>
      </c>
      <c r="C7" s="40" t="s">
        <v>25</v>
      </c>
      <c r="D7" s="40">
        <v>25</v>
      </c>
      <c r="E7" s="41">
        <v>2500</v>
      </c>
      <c r="F7" s="42">
        <f t="shared" si="0"/>
        <v>10000</v>
      </c>
      <c r="G7" s="42">
        <f t="shared" si="1"/>
        <v>1250</v>
      </c>
      <c r="H7" s="42">
        <f t="shared" si="2"/>
        <v>73750</v>
      </c>
    </row>
    <row r="8" spans="1:8">
      <c r="A8" s="40" t="s">
        <v>26</v>
      </c>
      <c r="B8" s="40" t="s">
        <v>24</v>
      </c>
      <c r="C8" s="40" t="s">
        <v>27</v>
      </c>
      <c r="D8" s="40">
        <v>9</v>
      </c>
      <c r="E8" s="41">
        <v>1800</v>
      </c>
      <c r="F8" s="42">
        <f t="shared" si="0"/>
        <v>7200</v>
      </c>
      <c r="G8" s="42">
        <f t="shared" si="1"/>
        <v>360</v>
      </c>
      <c r="H8" s="42">
        <f t="shared" si="2"/>
        <v>23760</v>
      </c>
    </row>
    <row r="9" spans="1:8">
      <c r="A9" s="40" t="s">
        <v>28</v>
      </c>
      <c r="B9" s="40" t="s">
        <v>18</v>
      </c>
      <c r="C9" s="40" t="s">
        <v>21</v>
      </c>
      <c r="D9" s="40">
        <v>18</v>
      </c>
      <c r="E9" s="41">
        <v>2000</v>
      </c>
      <c r="F9" s="42">
        <f t="shared" si="0"/>
        <v>8000</v>
      </c>
      <c r="G9" s="42">
        <f t="shared" si="1"/>
        <v>400</v>
      </c>
      <c r="H9" s="42">
        <f t="shared" si="2"/>
        <v>44400</v>
      </c>
    </row>
    <row r="10" spans="1:8">
      <c r="A10" s="40" t="s">
        <v>29</v>
      </c>
      <c r="B10" s="40" t="s">
        <v>18</v>
      </c>
      <c r="C10" s="40" t="s">
        <v>25</v>
      </c>
      <c r="D10" s="40">
        <v>22</v>
      </c>
      <c r="E10" s="41">
        <v>2500</v>
      </c>
      <c r="F10" s="42">
        <f t="shared" si="0"/>
        <v>10000</v>
      </c>
      <c r="G10" s="42">
        <f t="shared" si="1"/>
        <v>1250</v>
      </c>
      <c r="H10" s="42">
        <f t="shared" si="2"/>
        <v>66250</v>
      </c>
    </row>
    <row r="11" spans="1:8">
      <c r="A11" s="40" t="s">
        <v>30</v>
      </c>
      <c r="B11" s="40" t="s">
        <v>23</v>
      </c>
      <c r="C11" s="40" t="s">
        <v>27</v>
      </c>
      <c r="D11" s="40">
        <v>14</v>
      </c>
      <c r="E11" s="41">
        <v>1800</v>
      </c>
      <c r="F11" s="42">
        <f t="shared" si="0"/>
        <v>7200</v>
      </c>
      <c r="G11" s="42">
        <f t="shared" si="1"/>
        <v>360</v>
      </c>
      <c r="H11" s="42">
        <f t="shared" si="2"/>
        <v>32760</v>
      </c>
    </row>
    <row r="12" spans="1:8">
      <c r="A12" s="40" t="s">
        <v>31</v>
      </c>
      <c r="B12" s="40" t="s">
        <v>18</v>
      </c>
      <c r="C12" s="40" t="s">
        <v>27</v>
      </c>
      <c r="D12" s="40">
        <v>7</v>
      </c>
      <c r="E12" s="41">
        <v>1800</v>
      </c>
      <c r="F12" s="42">
        <f t="shared" si="0"/>
        <v>7200</v>
      </c>
      <c r="G12" s="42">
        <f t="shared" si="1"/>
        <v>360</v>
      </c>
      <c r="H12" s="42">
        <f t="shared" si="2"/>
        <v>20160</v>
      </c>
    </row>
    <row r="13" spans="1:8">
      <c r="A13" s="40" t="s">
        <v>32</v>
      </c>
      <c r="B13" s="40" t="s">
        <v>24</v>
      </c>
      <c r="C13" s="40" t="s">
        <v>27</v>
      </c>
      <c r="D13" s="40">
        <v>7</v>
      </c>
      <c r="E13" s="41">
        <v>1800</v>
      </c>
      <c r="F13" s="42">
        <f t="shared" si="0"/>
        <v>7200</v>
      </c>
      <c r="G13" s="42">
        <f t="shared" si="1"/>
        <v>360</v>
      </c>
      <c r="H13" s="42">
        <f t="shared" si="2"/>
        <v>20160</v>
      </c>
    </row>
    <row r="15" spans="1:8">
      <c r="A15" s="38"/>
      <c r="B15" s="38"/>
      <c r="C15" s="38"/>
      <c r="D15" s="38"/>
      <c r="E15" s="38"/>
      <c r="F15" s="38"/>
      <c r="G15" s="38"/>
      <c r="H15" s="38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16" zoomScaleNormal="100" workbookViewId="0">
      <selection activeCell="D40" sqref="D40"/>
    </sheetView>
  </sheetViews>
  <sheetFormatPr defaultRowHeight="17"/>
  <cols>
    <col min="1" max="1" width="18.58203125" customWidth="1"/>
    <col min="2" max="2" width="14.83203125" customWidth="1"/>
    <col min="3" max="3" width="11.58203125" customWidth="1"/>
    <col min="4" max="4" width="11" customWidth="1"/>
    <col min="7" max="7" width="3.08203125" customWidth="1"/>
    <col min="9" max="9" width="19.25" bestFit="1" customWidth="1"/>
    <col min="10" max="10" width="11.08203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5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SMALL(IF(($C$3:$C$20=H3)*($E$3:$E$20&gt;=700),$E$3:$E$20),2)</f>
        <v>1000</v>
      </c>
    </row>
    <row r="4" spans="1:11">
      <c r="A4" s="15">
        <v>44731</v>
      </c>
      <c r="B4" s="25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SMALL(IF(($C$3:$C$20=H4)*($E$3:$E$20&gt;=700),$E$3:$E$20),2)</f>
        <v>700</v>
      </c>
    </row>
    <row r="5" spans="1:11">
      <c r="A5" s="15">
        <v>44810</v>
      </c>
      <c r="B5" s="25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SMALL(IF(($C$3:$C$20=H5)*($E$3:$E$20&gt;=700),$E$3:$E$20),2)</f>
        <v>700</v>
      </c>
    </row>
    <row r="6" spans="1:11">
      <c r="A6" s="15">
        <v>44889</v>
      </c>
      <c r="B6" s="25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5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5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5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1">
        <f t="array" ref="I9">SUM(($C$3:$C$20=$H9)*($D$3:$D$20=I$8)*(ISODD(MONTH($A$3:$A$20))))</f>
        <v>1</v>
      </c>
      <c r="J9" s="11">
        <f t="array" ref="J9">SUM(($C$3:$C$20=$H9)*($D$3:$D$20=J$8)*(ISODD(MONTH($A$3:$A$20))))</f>
        <v>1</v>
      </c>
      <c r="K9" s="11">
        <f t="array" ref="K9">SUM(($C$3:$C$20=$H9)*($D$3:$D$20=K$8)*(ISODD(MONTH($A$3:$A$20))))</f>
        <v>0</v>
      </c>
    </row>
    <row r="10" spans="1:11">
      <c r="A10" s="15">
        <v>44768</v>
      </c>
      <c r="B10" s="25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1">
        <f t="array" ref="I10">SUM(($C$3:$C$20=$H10)*($D$3:$D$20=I$8)*(ISODD(MONTH($A$3:$A$20))))</f>
        <v>2</v>
      </c>
      <c r="J10" s="11">
        <f t="array" ref="J10">SUM(($C$3:$C$20=$H10)*($D$3:$D$20=J$8)*(ISODD(MONTH($A$3:$A$20))))</f>
        <v>0</v>
      </c>
      <c r="K10" s="11">
        <f t="array" ref="K10">SUM(($C$3:$C$20=$H10)*($D$3:$D$20=K$8)*(ISODD(MONTH($A$3:$A$20))))</f>
        <v>1</v>
      </c>
    </row>
    <row r="11" spans="1:11">
      <c r="A11" s="15">
        <v>44620</v>
      </c>
      <c r="B11" s="25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1">
        <f t="array" ref="I11">SUM(($C$3:$C$20=$H11)*($D$3:$D$20=I$8)*(ISODD(MONTH($A$3:$A$20))))</f>
        <v>3</v>
      </c>
      <c r="J11" s="11">
        <f t="array" ref="J11">SUM(($C$3:$C$20=$H11)*($D$3:$D$20=J$8)*(ISODD(MONTH($A$3:$A$20))))</f>
        <v>1</v>
      </c>
      <c r="K11" s="11">
        <f t="array" ref="K11">SUM(($C$3:$C$20=$H11)*($D$3:$D$20=K$8)*(ISODD(MONTH($A$3:$A$20))))</f>
        <v>0</v>
      </c>
    </row>
    <row r="12" spans="1:11">
      <c r="A12" s="15">
        <v>44786</v>
      </c>
      <c r="B12" s="25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5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5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5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5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5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5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5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5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MAX(VLOOKUP(B24,$A$34:$B$37,2)*B24,VLOOKUP(C24,$D$34:$E$37,2)*C24)</f>
        <v>400</v>
      </c>
      <c r="H24" s="11" t="s">
        <v>66</v>
      </c>
      <c r="I24" s="11">
        <v>4</v>
      </c>
      <c r="J24" s="11">
        <v>90</v>
      </c>
      <c r="K24" s="11">
        <f>IF(AND(I24&gt;=5,J24&gt;=80),(I24+J24+_xlfn.XMATCH(I24,$H$34:$H$37,-1)),(I24+J24))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MAX(VLOOKUP(B25,$A$34:$B$37,2)*B25,VLOOKUP(C25,$D$34:$E$37,2)*C25)</f>
        <v>325</v>
      </c>
      <c r="H25" s="11" t="s">
        <v>68</v>
      </c>
      <c r="I25" s="11">
        <v>7</v>
      </c>
      <c r="J25" s="11">
        <v>95</v>
      </c>
      <c r="K25" s="11">
        <f t="shared" ref="K25:K31" si="1">IF(AND(I25&gt;=5,J25&gt;=80),(I25+J25+_xlfn.XMATCH(I25,$H$34:$H$37,-1)),(I25+J25))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33" t="s">
        <v>85</v>
      </c>
      <c r="I33" s="3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8">
        <v>1</v>
      </c>
      <c r="I34" s="29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8">
        <v>6</v>
      </c>
      <c r="I35" s="29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8">
        <v>15</v>
      </c>
      <c r="I36" s="29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8">
        <v>20</v>
      </c>
      <c r="I37" s="29" t="s">
        <v>142</v>
      </c>
      <c r="J37" s="11">
        <v>4</v>
      </c>
    </row>
    <row r="39" spans="1:10">
      <c r="A39" s="30" t="s">
        <v>87</v>
      </c>
      <c r="B39" s="30"/>
    </row>
    <row r="40" spans="1:10">
      <c r="A40" s="31">
        <f>SUMIFS(D24:D30,B24:B30,"&gt;=30",C24:C30,"&gt;=80")</f>
        <v>920</v>
      </c>
      <c r="B40" s="3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E10" sqref="E10"/>
    </sheetView>
  </sheetViews>
  <sheetFormatPr defaultRowHeight="17"/>
  <cols>
    <col min="1" max="1" width="11.4140625" bestFit="1" customWidth="1"/>
    <col min="2" max="2" width="13.5" bestFit="1" customWidth="1"/>
    <col min="3" max="3" width="9" bestFit="1" customWidth="1"/>
    <col min="4" max="4" width="7.83203125" bestFit="1" customWidth="1"/>
  </cols>
  <sheetData>
    <row r="2" spans="1:3">
      <c r="A2" s="43" t="s">
        <v>147</v>
      </c>
      <c r="B2" t="s" vm="1">
        <v>157</v>
      </c>
    </row>
    <row r="4" spans="1:3">
      <c r="A4" s="43" t="s">
        <v>151</v>
      </c>
      <c r="B4" s="43" t="s">
        <v>152</v>
      </c>
    </row>
    <row r="5" spans="1:3">
      <c r="A5" t="s">
        <v>148</v>
      </c>
      <c r="C5" s="44"/>
    </row>
    <row r="6" spans="1:3">
      <c r="B6" t="s">
        <v>153</v>
      </c>
      <c r="C6" s="44">
        <v>53</v>
      </c>
    </row>
    <row r="7" spans="1:3">
      <c r="B7" t="s">
        <v>155</v>
      </c>
      <c r="C7" s="44">
        <v>19557</v>
      </c>
    </row>
    <row r="8" spans="1:3">
      <c r="A8" t="s">
        <v>149</v>
      </c>
      <c r="C8" s="44"/>
    </row>
    <row r="9" spans="1:3">
      <c r="B9" t="s">
        <v>153</v>
      </c>
      <c r="C9" s="44">
        <v>79</v>
      </c>
    </row>
    <row r="10" spans="1:3">
      <c r="B10" t="s">
        <v>155</v>
      </c>
      <c r="C10" s="44">
        <v>29151</v>
      </c>
    </row>
    <row r="11" spans="1:3">
      <c r="A11" t="s">
        <v>150</v>
      </c>
      <c r="C11" s="44"/>
    </row>
    <row r="12" spans="1:3">
      <c r="B12" t="s">
        <v>153</v>
      </c>
      <c r="C12" s="44">
        <v>63.333333333333336</v>
      </c>
    </row>
    <row r="13" spans="1:3">
      <c r="B13" t="s">
        <v>155</v>
      </c>
      <c r="C13" s="44">
        <v>23370</v>
      </c>
    </row>
    <row r="14" spans="1:3">
      <c r="A14" t="s">
        <v>154</v>
      </c>
      <c r="C14" s="44">
        <v>61.142857142857146</v>
      </c>
    </row>
    <row r="15" spans="1:3">
      <c r="A15" t="s">
        <v>156</v>
      </c>
      <c r="C15" s="44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E20" sqref="E20"/>
    </sheetView>
  </sheetViews>
  <sheetFormatPr defaultRowHeight="17"/>
  <cols>
    <col min="1" max="1" width="9" bestFit="1" customWidth="1"/>
    <col min="2" max="2" width="11" bestFit="1" customWidth="1"/>
    <col min="3" max="3" width="11.5" customWidth="1"/>
    <col min="4" max="4" width="10.58203125" customWidth="1"/>
    <col min="5" max="5" width="12.58203125" customWidth="1"/>
  </cols>
  <sheetData>
    <row r="1" spans="1:5" ht="20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45">
        <v>3075454.6</v>
      </c>
      <c r="C16" s="1"/>
      <c r="D16" s="1"/>
      <c r="E16" s="1"/>
    </row>
    <row r="17" spans="1:5">
      <c r="A17" s="5">
        <v>2</v>
      </c>
      <c r="B17" s="45">
        <v>2855091</v>
      </c>
      <c r="C17" s="1"/>
      <c r="D17" s="1"/>
      <c r="E17" s="1"/>
    </row>
    <row r="18" spans="1:5">
      <c r="A18" s="9">
        <v>3</v>
      </c>
      <c r="B18" s="45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leftLabels="1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0D42FD53-5E65-4D7D-9B89-9561D4DBA903}">
      <formula1>OR(MONTH($C3)=3,MONTH($C3)=4)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6" zoomScaleNormal="100" workbookViewId="0">
      <selection activeCell="K27" sqref="K27"/>
    </sheetView>
  </sheetViews>
  <sheetFormatPr defaultRowHeight="17"/>
  <cols>
    <col min="1" max="1" width="4.25" customWidth="1"/>
    <col min="5" max="5" width="9.75" customWidth="1"/>
    <col min="6" max="6" width="13.582031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H5" sqref="H5"/>
    </sheetView>
  </sheetViews>
  <sheetFormatPr defaultRowHeight="17"/>
  <cols>
    <col min="3" max="3" width="11" bestFit="1" customWidth="1"/>
    <col min="4" max="4" width="10.75" customWidth="1"/>
    <col min="5" max="5" width="12.33203125" bestFit="1" customWidth="1"/>
    <col min="6" max="6" width="3.5" customWidth="1"/>
  </cols>
  <sheetData>
    <row r="1" spans="1:5" ht="20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21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21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21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21">
        <v>1600000</v>
      </c>
    </row>
    <row r="7" spans="1:5">
      <c r="A7" s="9">
        <v>5</v>
      </c>
      <c r="B7" s="9">
        <v>2</v>
      </c>
      <c r="C7" s="22">
        <v>2</v>
      </c>
      <c r="D7" s="7" t="s">
        <v>6</v>
      </c>
      <c r="E7" s="21">
        <v>5184</v>
      </c>
    </row>
    <row r="8" spans="1:5">
      <c r="A8" s="9">
        <v>6</v>
      </c>
      <c r="B8" s="9">
        <v>2</v>
      </c>
      <c r="C8" s="22">
        <v>2</v>
      </c>
      <c r="D8" s="7" t="s">
        <v>6</v>
      </c>
      <c r="E8" s="21">
        <v>0</v>
      </c>
    </row>
    <row r="9" spans="1:5">
      <c r="A9" s="9">
        <v>6</v>
      </c>
      <c r="B9" s="9">
        <v>3</v>
      </c>
      <c r="C9" s="22">
        <v>2</v>
      </c>
      <c r="D9" s="7" t="s">
        <v>6</v>
      </c>
      <c r="E9" s="21">
        <v>3409091</v>
      </c>
    </row>
    <row r="10" spans="1:5">
      <c r="A10" s="9">
        <v>6</v>
      </c>
      <c r="B10" s="9">
        <v>1</v>
      </c>
      <c r="C10" s="22">
        <v>119</v>
      </c>
      <c r="D10" s="7" t="s">
        <v>5</v>
      </c>
      <c r="E10" s="21">
        <v>568182</v>
      </c>
    </row>
    <row r="11" spans="1:5">
      <c r="A11" s="9">
        <v>2</v>
      </c>
      <c r="B11" s="9">
        <v>2</v>
      </c>
      <c r="C11" s="22">
        <v>119</v>
      </c>
      <c r="D11" s="7" t="s">
        <v>5</v>
      </c>
      <c r="E11" s="21">
        <v>2320000</v>
      </c>
    </row>
    <row r="12" spans="1:5">
      <c r="A12" s="9">
        <v>7</v>
      </c>
      <c r="B12" s="9">
        <v>1</v>
      </c>
      <c r="C12" s="22">
        <v>2</v>
      </c>
      <c r="D12" s="7" t="s">
        <v>6</v>
      </c>
      <c r="E12" s="21">
        <v>568182</v>
      </c>
    </row>
    <row r="13" spans="1:5">
      <c r="A13" s="9">
        <v>8</v>
      </c>
      <c r="B13" s="9">
        <v>1</v>
      </c>
      <c r="C13" s="22">
        <v>2</v>
      </c>
      <c r="D13" s="9" t="s">
        <v>6</v>
      </c>
      <c r="E13" s="21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tabSelected="1" workbookViewId="0">
      <selection activeCell="K4" sqref="K4"/>
    </sheetView>
  </sheetViews>
  <sheetFormatPr defaultRowHeight="17"/>
  <cols>
    <col min="1" max="1" width="2" customWidth="1"/>
    <col min="2" max="2" width="9.25" bestFit="1" customWidth="1"/>
    <col min="3" max="3" width="11.25" bestFit="1" customWidth="1"/>
    <col min="4" max="4" width="12.08203125" customWidth="1"/>
    <col min="5" max="5" width="13.58203125" customWidth="1"/>
  </cols>
  <sheetData>
    <row r="1" spans="2:5" ht="26">
      <c r="B1" s="34" t="s">
        <v>110</v>
      </c>
      <c r="C1" s="34"/>
      <c r="D1" s="34"/>
    </row>
    <row r="3" spans="2:5">
      <c r="B3" s="23" t="s">
        <v>111</v>
      </c>
      <c r="C3" s="23" t="s">
        <v>112</v>
      </c>
      <c r="D3" s="23" t="s">
        <v>113</v>
      </c>
      <c r="E3" s="23" t="s">
        <v>45</v>
      </c>
    </row>
    <row r="4" spans="2:5">
      <c r="B4" s="24">
        <v>1</v>
      </c>
      <c r="C4" s="24">
        <v>123</v>
      </c>
      <c r="D4" s="24" t="s">
        <v>114</v>
      </c>
      <c r="E4" s="24" t="s">
        <v>115</v>
      </c>
    </row>
    <row r="5" spans="2:5">
      <c r="B5" s="24">
        <v>2</v>
      </c>
      <c r="C5" s="24">
        <v>507</v>
      </c>
      <c r="D5" s="24" t="s">
        <v>116</v>
      </c>
      <c r="E5" s="24" t="s">
        <v>117</v>
      </c>
    </row>
    <row r="6" spans="2:5">
      <c r="B6" s="18"/>
      <c r="C6" s="46"/>
      <c r="D6" s="18"/>
      <c r="E6" s="18"/>
    </row>
    <row r="7" spans="2:5">
      <c r="B7" s="18"/>
      <c r="C7" s="46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279400</xdr:colOff>
                <xdr:row>2</xdr:row>
                <xdr:rowOff>19050</xdr:rowOff>
              </from>
              <to>
                <xdr:col>6</xdr:col>
                <xdr:colOff>495300</xdr:colOff>
                <xdr:row>3</xdr:row>
                <xdr:rowOff>146050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지원 정</cp:lastModifiedBy>
  <dcterms:created xsi:type="dcterms:W3CDTF">2023-05-11T11:47:16Z</dcterms:created>
  <dcterms:modified xsi:type="dcterms:W3CDTF">2024-10-04T15:13:36Z</dcterms:modified>
</cp:coreProperties>
</file>