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08" firstSheet="2" activeTab="4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'기본작업-4'!$A$3:$F$12</definedName>
    <definedName name="_xlnm.Criteria" localSheetId="3">'기본작업-4'!$A$15:$B$17</definedName>
    <definedName name="_xlnm.Extract" localSheetId="3">'기본작업-4'!$A$20:$F$20</definedName>
  </definedNames>
  <calcPr calcId="162913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4" l="1"/>
  <c r="G31" i="4"/>
  <c r="C22" i="4"/>
  <c r="K3" i="4"/>
  <c r="E4" i="4"/>
  <c r="E5" i="4"/>
  <c r="E6" i="4"/>
  <c r="E7" i="4"/>
  <c r="E8" i="4"/>
  <c r="E9" i="4"/>
  <c r="E3" i="4"/>
  <c r="E21" i="7"/>
  <c r="I16" i="4"/>
  <c r="I23" i="4"/>
  <c r="I17" i="4"/>
  <c r="I18" i="4"/>
  <c r="I19" i="4"/>
  <c r="I20" i="4"/>
  <c r="I22" i="4"/>
  <c r="I21" i="4"/>
  <c r="I15" i="4"/>
  <c r="H16" i="4" l="1"/>
  <c r="H17" i="4"/>
  <c r="H18" i="4"/>
  <c r="H19" i="4"/>
  <c r="H20" i="4"/>
  <c r="H21" i="4"/>
  <c r="H22" i="4"/>
  <c r="H23" i="4"/>
  <c r="E4" i="9" l="1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  <c r="E17" i="10" l="1"/>
</calcChain>
</file>

<file path=xl/comments1.xml><?xml version="1.0" encoding="utf-8"?>
<comments xmlns="http://schemas.openxmlformats.org/spreadsheetml/2006/main">
  <authors>
    <author>user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산업자원부에서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자료제공</t>
        </r>
      </text>
    </comment>
  </commentList>
</comments>
</file>

<file path=xl/sharedStrings.xml><?xml version="1.0" encoding="utf-8"?>
<sst xmlns="http://schemas.openxmlformats.org/spreadsheetml/2006/main" count="504" uniqueCount="305">
  <si>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</si>
  <si>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</si>
  <si>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</si>
  <si>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</si>
  <si>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</si>
  <si>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</si>
  <si>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</si>
  <si>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</si>
  <si>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</si>
  <si>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</si>
  <si>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</si>
  <si>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</si>
  <si>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</si>
  <si>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</si>
  <si>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</si>
  <si>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</si>
  <si>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</si>
  <si>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</si>
  <si>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</si>
  <si>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</si>
  <si>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</si>
  <si>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</si>
  <si>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</si>
  <si>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</si>
  <si>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</si>
  <si>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</si>
  <si>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</si>
  <si>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</si>
  <si>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</si>
  <si>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</si>
  <si>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</si>
  <si>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</si>
  <si>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</si>
  <si>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</si>
  <si>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</si>
  <si>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</si>
  <si>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</si>
  <si>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</si>
  <si>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</si>
  <si>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</si>
  <si>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</si>
  <si>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</si>
  <si>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</si>
  <si>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</si>
  <si>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</si>
  <si>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</si>
  <si>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</si>
  <si>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</si>
  <si>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</si>
  <si>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</si>
  <si>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</si>
  <si>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</si>
  <si>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</si>
  <si>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</si>
  <si>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</si>
  <si>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</si>
  <si>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</si>
  <si>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</si>
  <si>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</si>
  <si>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</si>
  <si>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</si>
  <si>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</si>
  <si>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</si>
  <si>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</si>
  <si>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</si>
  <si>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</si>
  <si>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</si>
  <si>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</si>
  <si>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</si>
  <si>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</si>
  <si>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</si>
  <si>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</si>
  <si>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</si>
  <si>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</si>
  <si>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</si>
  <si>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</si>
  <si>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</si>
  <si>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</si>
  <si>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</si>
  <si>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</si>
  <si>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</si>
  <si>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</si>
  <si>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</si>
  <si>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</si>
  <si>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</si>
  <si>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</si>
  <si>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</si>
  <si>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</si>
  <si>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</si>
  <si>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</si>
  <si>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</si>
  <si>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</si>
  <si>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</si>
  <si>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</si>
  <si>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</si>
  <si>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</si>
  <si>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</si>
  <si>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</si>
  <si>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</si>
  <si>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</si>
  <si>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</si>
  <si>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</si>
  <si>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</si>
  <si>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</si>
  <si>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</si>
  <si>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</si>
  <si>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</si>
  <si>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</si>
  <si>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</si>
  <si>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</si>
  <si>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</si>
  <si>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</si>
  <si>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</si>
  <si>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</si>
  <si>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</si>
  <si>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</si>
  <si>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</si>
  <si>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</si>
  <si>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</si>
  <si>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</si>
  <si>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</si>
  <si>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</si>
  <si>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</si>
  <si>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</si>
  <si>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</si>
  <si>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</si>
  <si>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</si>
  <si>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</si>
  <si>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</si>
  <si>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</si>
  <si>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</si>
  <si>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</si>
  <si>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</si>
  <si>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</si>
  <si>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</si>
  <si>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</si>
  <si>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</si>
  <si>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</si>
  <si>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</si>
  <si>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</si>
  <si>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</si>
  <si>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</si>
  <si>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</si>
  <si>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</si>
  <si>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</si>
  <si>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</si>
  <si>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</si>
  <si>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</si>
  <si>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</si>
  <si>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</si>
  <si>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</si>
  <si>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</si>
  <si>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</si>
  <si>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</si>
  <si>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</si>
  <si>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</si>
  <si>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</si>
  <si>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</si>
  <si>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</si>
  <si>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</si>
  <si>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</si>
  <si>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</si>
  <si>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</si>
  <si>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</si>
  <si>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</si>
  <si>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</si>
  <si>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</si>
  <si>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</si>
  <si>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</si>
  <si>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</si>
  <si>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</si>
  <si>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</si>
  <si>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</si>
  <si>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</si>
  <si>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</si>
  <si>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</si>
  <si>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</si>
  <si>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</si>
  <si>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</si>
  <si>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</si>
  <si>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</si>
  <si>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</si>
  <si>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</si>
  <si>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</si>
  <si>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</si>
  <si>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</si>
  <si>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</si>
  <si>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</si>
  <si>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</si>
  <si>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</si>
  <si>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</si>
  <si>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</si>
  <si>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</si>
  <si>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</si>
  <si>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</si>
  <si>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</si>
  <si>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</si>
  <si>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</si>
  <si>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</si>
  <si>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</si>
  <si>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</si>
  <si>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</si>
  <si>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</si>
  <si>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</si>
  <si>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</si>
  <si>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</si>
  <si>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</si>
  <si>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</si>
  <si>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</si>
  <si>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</si>
  <si>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</si>
  <si>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</si>
  <si>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</si>
  <si>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</si>
  <si>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</si>
  <si>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</si>
  <si>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</si>
  <si>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</si>
  <si>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</si>
  <si>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</si>
  <si>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</si>
  <si>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</si>
  <si>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</si>
  <si>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</si>
  <si>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</si>
  <si>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</si>
  <si>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</si>
  <si>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</si>
  <si>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</si>
  <si>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</si>
  <si>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</si>
  <si>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</si>
  <si>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</si>
  <si>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</si>
  <si>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</si>
  <si>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</si>
  <si>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</si>
  <si>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</si>
  <si>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</si>
  <si>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</si>
  <si>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</si>
  <si>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</si>
  <si>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</si>
  <si>
    <t>작물</t>
    <phoneticPr fontId="1" type="noConversion"/>
  </si>
  <si>
    <t>벼</t>
    <phoneticPr fontId="1" type="noConversion"/>
  </si>
  <si>
    <t>보리</t>
    <phoneticPr fontId="1" type="noConversion"/>
  </si>
  <si>
    <t>감귤</t>
    <phoneticPr fontId="1" type="noConversion"/>
  </si>
  <si>
    <t>대추</t>
    <phoneticPr fontId="1" type="noConversion"/>
  </si>
  <si>
    <t>복숭아</t>
    <phoneticPr fontId="1" type="noConversion"/>
  </si>
  <si>
    <t>유채</t>
    <phoneticPr fontId="1" type="noConversion"/>
  </si>
  <si>
    <t>농약품목명</t>
    <phoneticPr fontId="1" type="noConversion"/>
  </si>
  <si>
    <t>상표</t>
    <phoneticPr fontId="1" type="noConversion"/>
  </si>
  <si>
    <t>병충해</t>
    <phoneticPr fontId="1" type="noConversion"/>
  </si>
  <si>
    <t>종류</t>
    <phoneticPr fontId="1" type="noConversion"/>
  </si>
  <si>
    <t>독성</t>
    <phoneticPr fontId="1" type="noConversion"/>
  </si>
  <si>
    <t>보증기간(년)</t>
    <phoneticPr fontId="1" type="noConversion"/>
  </si>
  <si>
    <t>가드 수화제</t>
    <phoneticPr fontId="1" type="noConversion"/>
  </si>
  <si>
    <t>triflumizole</t>
    <phoneticPr fontId="1" type="noConversion"/>
  </si>
  <si>
    <t>mancozeb</t>
    <phoneticPr fontId="1" type="noConversion"/>
  </si>
  <si>
    <t>myclobutanil</t>
    <phoneticPr fontId="1" type="noConversion"/>
  </si>
  <si>
    <t>chloropyrifos</t>
    <phoneticPr fontId="1" type="noConversion"/>
  </si>
  <si>
    <t>빈졸 수화제</t>
    <phoneticPr fontId="1" type="noConversion"/>
  </si>
  <si>
    <t>올타</t>
    <phoneticPr fontId="1" type="noConversion"/>
  </si>
  <si>
    <t>트리후민</t>
    <phoneticPr fontId="1" type="noConversion"/>
  </si>
  <si>
    <t>다이센엠-45</t>
    <phoneticPr fontId="1" type="noConversion"/>
  </si>
  <si>
    <t>시스텐</t>
    <phoneticPr fontId="1" type="noConversion"/>
  </si>
  <si>
    <t>그로포</t>
    <phoneticPr fontId="1" type="noConversion"/>
  </si>
  <si>
    <t>놀란</t>
    <phoneticPr fontId="1" type="noConversion"/>
  </si>
  <si>
    <t>도열병</t>
    <phoneticPr fontId="1" type="noConversion"/>
  </si>
  <si>
    <t>흰가루병</t>
    <phoneticPr fontId="1" type="noConversion"/>
  </si>
  <si>
    <t>녹응애</t>
    <phoneticPr fontId="1" type="noConversion"/>
  </si>
  <si>
    <t>녹병</t>
    <phoneticPr fontId="1" type="noConversion"/>
  </si>
  <si>
    <t>심식나방</t>
    <phoneticPr fontId="1" type="noConversion"/>
  </si>
  <si>
    <t>균핵병</t>
    <phoneticPr fontId="1" type="noConversion"/>
  </si>
  <si>
    <t>살균제</t>
    <phoneticPr fontId="1" type="noConversion"/>
  </si>
  <si>
    <t>살충제</t>
    <phoneticPr fontId="1" type="noConversion"/>
  </si>
  <si>
    <t>보통독성</t>
    <phoneticPr fontId="1" type="noConversion"/>
  </si>
  <si>
    <t>저독성</t>
    <phoneticPr fontId="1" type="noConversion"/>
  </si>
  <si>
    <t>평균</t>
    <phoneticPr fontId="1" type="noConversion"/>
  </si>
  <si>
    <t>&gt;90</t>
    <phoneticPr fontId="1" type="noConversion"/>
  </si>
  <si>
    <t>봉사</t>
    <phoneticPr fontId="1" type="noConversion"/>
  </si>
  <si>
    <t>&lt;60</t>
    <phoneticPr fontId="1" type="noConversion"/>
  </si>
  <si>
    <t>충북*</t>
    <phoneticPr fontId="1" type="noConversion"/>
  </si>
  <si>
    <t>경기*</t>
    <phoneticPr fontId="1" type="noConversion"/>
  </si>
  <si>
    <t>(모두)</t>
  </si>
  <si>
    <t>행 레이블</t>
  </si>
  <si>
    <t>열 레이블</t>
  </si>
  <si>
    <t>전체 최대값 : 수량</t>
  </si>
  <si>
    <t>최대값 : 수량</t>
  </si>
  <si>
    <t>전체 최대값 : 매출액</t>
  </si>
  <si>
    <t>최대값 : 매출액</t>
  </si>
  <si>
    <t>$B$20</t>
  </si>
  <si>
    <t>$B$21</t>
  </si>
  <si>
    <t>$E$17</t>
  </si>
  <si>
    <t>단가인상</t>
  </si>
  <si>
    <t>만든 사람 user 날짜 2026-04-02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</si>
  <si>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</si>
  <si>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</si>
  <si>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</si>
  <si>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</si>
  <si>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</si>
  <si>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</si>
  <si>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</si>
  <si>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</si>
  <si>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사원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</si>
</sst>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0.0_ "/>
    <numFmt numFmtId="177" formatCode="#,##0_ 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 val="doubleAccounting"/>
      <sz val="18"/>
      <color theme="1"/>
      <name val="바탕체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176" fontId="0" fillId="0" borderId="11" xfId="0" applyNumberFormat="1" applyBorder="1">
      <alignment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7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16" xfId="0" applyNumberFormat="1" applyFill="1" applyBorder="1" applyAlignment="1">
      <alignment vertical="center"/>
    </xf>
    <xf numFmtId="0" fontId="11" fillId="3" borderId="17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2" fillId="4" borderId="16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right" vertical="center"/>
    </xf>
    <xf numFmtId="0" fontId="10" fillId="3" borderId="17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5" fillId="0" borderId="0" xfId="0" applyFont="1" applyFill="1" applyBorder="1" applyAlignment="1">
      <alignment vertical="top" wrapText="1"/>
    </xf>
    <xf numFmtId="42" fontId="0" fillId="0" borderId="1" xfId="1" applyNumberFormat="1" applyFont="1" applyBorder="1">
      <alignment vertical="center"/>
    </xf>
    <xf numFmtId="31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(차트작업!$D$4:$D$5,차트작업!$D$8,차트작업!$D$10:$D$11)</c:f>
              <c:numCache>
                <c:formatCode>General</c:formatCode>
                <c:ptCount val="5"/>
                <c:pt idx="0">
                  <c:v>35200</c:v>
                </c:pt>
                <c:pt idx="1">
                  <c:v>12500</c:v>
                </c:pt>
                <c:pt idx="2">
                  <c:v>32560</c:v>
                </c:pt>
                <c:pt idx="3">
                  <c:v>45850</c:v>
                </c:pt>
                <c:pt idx="4">
                  <c:v>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elete val="1"/>
            <c:extLst/>
          </c:dLbls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(차트작업!$E$4:$E$5,차트작업!$E$8,차트작업!$E$10:$E$11)</c:f>
              <c:numCache>
                <c:formatCode>General</c:formatCode>
                <c:ptCount val="5"/>
                <c:pt idx="0">
                  <c:v>35000</c:v>
                </c:pt>
                <c:pt idx="1">
                  <c:v>21000</c:v>
                </c:pt>
                <c:pt idx="2">
                  <c:v>33000</c:v>
                </c:pt>
                <c:pt idx="3">
                  <c:v>43650</c:v>
                </c:pt>
                <c:pt idx="4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88970799"/>
        <c:axId val="1688962063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valAx>
        <c:axId val="1688962063"/>
        <c:scaling>
          <c:orientation val="minMax"/>
        </c:scaling>
        <c:delete val="0"/>
        <c:axPos val="r"/>
        <c:numFmt formatCode="#,##0_);[Red]\(#,##0\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88970799"/>
        <c:crosses val="max"/>
        <c:crossBetween val="between"/>
        <c:dispUnits>
          <c:builtInUnit val="tenThousands"/>
          <c:dispUnitsLbl>
            <c:layout/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ko-KR" altLang="en-US"/>
                    <a:t>만</a:t>
                  </a:r>
                  <a:endParaRPr lang="en-US" altLang="ko-K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16889707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896206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19</xdr:row>
      <xdr:rowOff>0</xdr:rowOff>
    </xdr:from>
    <xdr:to>
      <xdr:col>8</xdr:col>
      <xdr:colOff>0</xdr:colOff>
      <xdr:row>21</xdr:row>
      <xdr:rowOff>0</xdr:rowOff>
    </xdr:to>
    <xdr:sp macro="[0]!회계" textlink="">
      <xdr:nvSpPr>
        <xdr:cNvPr id="2" name="직사각형 1"/>
        <xdr:cNvSpPr/>
      </xdr:nvSpPr>
      <xdr:spPr>
        <a:xfrm>
          <a:off x="4030980" y="4244340"/>
          <a:ext cx="1341120" cy="4419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114.725935648145" createdVersion="6" refreshedVersion="6" minRefreshableVersion="3" recordCount="8">
  <cacheSource type="worksheet">
    <worksheetSource ref="A3:H11" sheet="분석작업-2"/>
  </cacheSource>
  <cacheFields count="8">
    <cacheField name="제품코드" numFmtId="0">
      <sharedItems count="6">
        <s v="A2"/>
        <s v="A1"/>
        <s v="B2"/>
        <s v="C1"/>
        <s v="B1"/>
        <s v="C2"/>
      </sharedItems>
    </cacheField>
    <cacheField name="제품명" numFmtId="0">
      <sharedItems count="3">
        <s v="연필"/>
        <s v="볼펜"/>
        <s v="샤프"/>
      </sharedItems>
    </cacheField>
    <cacheField name="판매지역" numFmtId="0">
      <sharedItems count="2">
        <s v="강북"/>
        <s v="강남"/>
      </sharedItems>
    </cacheField>
    <cacheField name="단가" numFmtId="41">
      <sharedItems containsSemiMixedTypes="0" containsString="0" containsNumber="1" containsInteger="1" minValue="200" maxValue="1000"/>
    </cacheField>
    <cacheField name="수량" numFmtId="41">
      <sharedItems containsSemiMixedTypes="0" containsString="0" containsNumber="1" containsInteger="1" minValue="80" maxValue="1220"/>
    </cacheField>
    <cacheField name="할인율" numFmtId="9">
      <sharedItems containsSemiMixedTypes="0" containsString="0" containsNumber="1" minValue="0" maxValue="0.1"/>
    </cacheField>
    <cacheField name="매출액" numFmtId="41">
      <sharedItems containsSemiMixedTypes="0" containsString="0" containsNumber="1" containsInteger="1" minValue="68600" maxValue="435000"/>
    </cacheField>
    <cacheField name="순위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n v="200"/>
    <n v="521"/>
    <n v="0.03"/>
    <n v="101074"/>
    <n v="5"/>
  </r>
  <r>
    <x v="1"/>
    <x v="0"/>
    <x v="1"/>
    <n v="200"/>
    <n v="350"/>
    <n v="0.02"/>
    <n v="68600"/>
    <n v="8"/>
  </r>
  <r>
    <x v="2"/>
    <x v="1"/>
    <x v="0"/>
    <n v="500"/>
    <n v="870"/>
    <n v="0"/>
    <n v="435000"/>
    <n v="1"/>
  </r>
  <r>
    <x v="3"/>
    <x v="2"/>
    <x v="1"/>
    <n v="1000"/>
    <n v="80"/>
    <n v="0.1"/>
    <n v="72000"/>
    <n v="7"/>
  </r>
  <r>
    <x v="0"/>
    <x v="0"/>
    <x v="0"/>
    <n v="200"/>
    <n v="412"/>
    <n v="0.05"/>
    <n v="78280"/>
    <n v="6"/>
  </r>
  <r>
    <x v="4"/>
    <x v="1"/>
    <x v="1"/>
    <n v="500"/>
    <n v="336"/>
    <n v="0.04"/>
    <n v="161280"/>
    <n v="4"/>
  </r>
  <r>
    <x v="5"/>
    <x v="2"/>
    <x v="0"/>
    <n v="1000"/>
    <n v="280"/>
    <n v="0.02"/>
    <n v="274400"/>
    <n v="2"/>
  </r>
  <r>
    <x v="1"/>
    <x v="0"/>
    <x v="1"/>
    <n v="200"/>
    <n v="1220"/>
    <n v="0.03"/>
    <n v="23668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dataOnRows="1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16:D25" firstHeaderRow="1" firstDataRow="2" firstDataCol="1" rowPageCount="1" colPageCount="1"/>
  <pivotFields count="8">
    <pivotField axis="axisPage" showAll="0">
      <items count="7">
        <item x="1"/>
        <item x="0"/>
        <item x="4"/>
        <item x="2"/>
        <item x="3"/>
        <item x="5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numFmtId="41" showAll="0"/>
    <pivotField dataField="1" numFmtId="41" showAll="0"/>
    <pivotField numFmtId="9" showAll="0"/>
    <pivotField dataField="1" numFmtId="41" showAll="0"/>
    <pivotField showAll="0"/>
  </pivotFields>
  <rowFields count="2">
    <field x="2"/>
    <field x="-2"/>
  </rowFields>
  <rowItems count="8">
    <i>
      <x/>
    </i>
    <i r="1">
      <x/>
    </i>
    <i r="1" i="1">
      <x v="1"/>
    </i>
    <i>
      <x v="1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최대값 : 수량" fld="4" subtotal="max" baseField="2" baseItem="0" numFmtId="177"/>
    <dataField name="최대값 : 매출액" fld="6" subtotal="max" baseField="2" baseItem="0" numFmtId="177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J9" sqref="J9"/>
    </sheetView>
  </sheetViews>
  <sheetFormatPr defaultRowHeight="17.399999999999999" x14ac:dyDescent="0.4"/>
  <cols>
    <col min="2" max="2" width="12.09765625" bestFit="1" customWidth="1"/>
    <col min="3" max="3" width="11.296875" bestFit="1" customWidth="1"/>
    <col min="7" max="7" width="11.69921875" bestFit="1" customWidth="1"/>
  </cols>
  <sheetData>
    <row r="1" spans="1:7" x14ac:dyDescent="0.4">
      <c r="A1" t="s">
        <v>0</v>
      </c>
    </row>
    <row r="3" spans="1:7" x14ac:dyDescent="0.4">
      <c r="A3" s="1" t="s">
        <v>243</v>
      </c>
      <c r="B3" s="1" t="s">
        <v>250</v>
      </c>
      <c r="C3" s="1" t="s">
        <v>251</v>
      </c>
      <c r="D3" s="1" t="s">
        <v>252</v>
      </c>
      <c r="E3" s="1" t="s">
        <v>253</v>
      </c>
      <c r="F3" s="1" t="s">
        <v>254</v>
      </c>
      <c r="G3" s="1" t="s">
        <v>255</v>
      </c>
    </row>
    <row r="4" spans="1:7" x14ac:dyDescent="0.4">
      <c r="A4" s="1" t="s">
        <v>244</v>
      </c>
      <c r="B4" s="1" t="s">
        <v>256</v>
      </c>
      <c r="C4" s="1" t="s">
        <v>262</v>
      </c>
      <c r="D4" s="1" t="s">
        <v>268</v>
      </c>
      <c r="E4" s="1" t="s">
        <v>274</v>
      </c>
      <c r="F4" s="1" t="s">
        <v>276</v>
      </c>
      <c r="G4" s="1">
        <v>3</v>
      </c>
    </row>
    <row r="5" spans="1:7" x14ac:dyDescent="0.4">
      <c r="A5" s="1" t="s">
        <v>245</v>
      </c>
      <c r="B5" s="1" t="s">
        <v>257</v>
      </c>
      <c r="C5" s="1" t="s">
        <v>263</v>
      </c>
      <c r="D5" s="1" t="s">
        <v>269</v>
      </c>
      <c r="E5" s="1" t="s">
        <v>274</v>
      </c>
      <c r="F5" s="1" t="s">
        <v>276</v>
      </c>
      <c r="G5" s="11">
        <v>3</v>
      </c>
    </row>
    <row r="6" spans="1:7" x14ac:dyDescent="0.4">
      <c r="A6" s="1" t="s">
        <v>246</v>
      </c>
      <c r="B6" s="1" t="s">
        <v>258</v>
      </c>
      <c r="C6" s="1" t="s">
        <v>264</v>
      </c>
      <c r="D6" s="1" t="s">
        <v>270</v>
      </c>
      <c r="E6" s="1" t="s">
        <v>274</v>
      </c>
      <c r="F6" s="1" t="s">
        <v>277</v>
      </c>
      <c r="G6" s="11">
        <v>3</v>
      </c>
    </row>
    <row r="7" spans="1:7" x14ac:dyDescent="0.4">
      <c r="A7" s="1" t="s">
        <v>247</v>
      </c>
      <c r="B7" s="1" t="s">
        <v>259</v>
      </c>
      <c r="C7" s="1" t="s">
        <v>265</v>
      </c>
      <c r="D7" s="1" t="s">
        <v>271</v>
      </c>
      <c r="E7" s="1" t="s">
        <v>274</v>
      </c>
      <c r="F7" s="1" t="s">
        <v>277</v>
      </c>
      <c r="G7" s="11">
        <v>3</v>
      </c>
    </row>
    <row r="8" spans="1:7" x14ac:dyDescent="0.4">
      <c r="A8" s="1" t="s">
        <v>248</v>
      </c>
      <c r="B8" s="1" t="s">
        <v>260</v>
      </c>
      <c r="C8" s="1" t="s">
        <v>266</v>
      </c>
      <c r="D8" s="1" t="s">
        <v>272</v>
      </c>
      <c r="E8" s="1" t="s">
        <v>275</v>
      </c>
      <c r="F8" s="1" t="s">
        <v>276</v>
      </c>
      <c r="G8" s="11">
        <v>3</v>
      </c>
    </row>
    <row r="9" spans="1:7" x14ac:dyDescent="0.4">
      <c r="A9" s="1" t="s">
        <v>249</v>
      </c>
      <c r="B9" s="1" t="s">
        <v>261</v>
      </c>
      <c r="C9" s="1" t="s">
        <v>267</v>
      </c>
      <c r="D9" s="1" t="s">
        <v>273</v>
      </c>
      <c r="E9" s="1" t="s">
        <v>274</v>
      </c>
      <c r="F9" s="1" t="s">
        <v>277</v>
      </c>
      <c r="G9" s="11">
        <v>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1"/>
  <sheetViews>
    <sheetView workbookViewId="0">
      <selection activeCell="Q9" sqref="Q9"/>
    </sheetView>
  </sheetViews>
  <sheetFormatPr defaultRowHeight="17.399999999999999" x14ac:dyDescent="0.4"/>
  <cols>
    <col min="5" max="5" width="12.09765625" customWidth="1"/>
    <col min="6" max="6" width="5.59765625" customWidth="1"/>
  </cols>
  <sheetData>
    <row r="1" spans="1:5" ht="21" x14ac:dyDescent="0.4">
      <c r="A1" s="43" t="s">
        <v>186</v>
      </c>
      <c r="B1" s="43"/>
      <c r="C1" s="43"/>
      <c r="D1" s="43"/>
      <c r="E1" s="43"/>
    </row>
    <row r="3" spans="1:5" x14ac:dyDescent="0.4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4">
      <c r="A4" s="4">
        <v>3425</v>
      </c>
      <c r="B4" s="4" t="s">
        <v>189</v>
      </c>
      <c r="C4" s="4" t="s">
        <v>190</v>
      </c>
      <c r="D4" s="4" t="s">
        <v>191</v>
      </c>
      <c r="E4" s="40">
        <v>254000</v>
      </c>
    </row>
    <row r="5" spans="1:5" x14ac:dyDescent="0.4">
      <c r="A5" s="4">
        <v>3323</v>
      </c>
      <c r="B5" s="4" t="s">
        <v>192</v>
      </c>
      <c r="C5" s="4" t="s">
        <v>190</v>
      </c>
      <c r="D5" s="4" t="s">
        <v>193</v>
      </c>
      <c r="E5" s="40">
        <v>246200</v>
      </c>
    </row>
    <row r="6" spans="1:5" x14ac:dyDescent="0.4">
      <c r="A6" s="4">
        <v>1003</v>
      </c>
      <c r="B6" s="4" t="s">
        <v>194</v>
      </c>
      <c r="C6" s="4" t="s">
        <v>215</v>
      </c>
      <c r="D6" s="4" t="s">
        <v>195</v>
      </c>
      <c r="E6" s="40">
        <v>256800</v>
      </c>
    </row>
    <row r="7" spans="1:5" x14ac:dyDescent="0.4">
      <c r="A7" s="4">
        <v>2209</v>
      </c>
      <c r="B7" s="4" t="s">
        <v>196</v>
      </c>
      <c r="C7" s="4" t="s">
        <v>190</v>
      </c>
      <c r="D7" s="4" t="s">
        <v>197</v>
      </c>
      <c r="E7" s="40">
        <v>246330</v>
      </c>
    </row>
    <row r="8" spans="1:5" x14ac:dyDescent="0.4">
      <c r="A8" s="4">
        <v>2107</v>
      </c>
      <c r="B8" s="4" t="s">
        <v>198</v>
      </c>
      <c r="C8" s="4" t="s">
        <v>190</v>
      </c>
      <c r="D8" s="4" t="s">
        <v>197</v>
      </c>
      <c r="E8" s="40">
        <v>262500</v>
      </c>
    </row>
    <row r="9" spans="1:5" x14ac:dyDescent="0.4">
      <c r="A9" s="4">
        <v>3322</v>
      </c>
      <c r="B9" s="4" t="s">
        <v>199</v>
      </c>
      <c r="C9" s="4" t="s">
        <v>190</v>
      </c>
      <c r="D9" s="4" t="s">
        <v>193</v>
      </c>
      <c r="E9" s="40">
        <v>245600</v>
      </c>
    </row>
    <row r="10" spans="1:5" x14ac:dyDescent="0.4">
      <c r="A10" s="4">
        <v>3115</v>
      </c>
      <c r="B10" s="4" t="s">
        <v>200</v>
      </c>
      <c r="C10" s="4" t="s">
        <v>190</v>
      </c>
      <c r="D10" s="4" t="s">
        <v>201</v>
      </c>
      <c r="E10" s="40">
        <v>235200</v>
      </c>
    </row>
    <row r="11" spans="1:5" x14ac:dyDescent="0.4">
      <c r="A11" s="4">
        <v>2210</v>
      </c>
      <c r="B11" s="4" t="s">
        <v>202</v>
      </c>
      <c r="C11" s="4" t="s">
        <v>190</v>
      </c>
      <c r="D11" s="4" t="s">
        <v>197</v>
      </c>
      <c r="E11" s="40">
        <v>264250</v>
      </c>
    </row>
    <row r="12" spans="1:5" x14ac:dyDescent="0.4">
      <c r="A12" s="4">
        <v>2106</v>
      </c>
      <c r="B12" s="4" t="s">
        <v>203</v>
      </c>
      <c r="C12" s="4" t="s">
        <v>190</v>
      </c>
      <c r="D12" s="4" t="s">
        <v>197</v>
      </c>
      <c r="E12" s="40">
        <v>252500</v>
      </c>
    </row>
    <row r="13" spans="1:5" x14ac:dyDescent="0.4">
      <c r="A13" s="4">
        <v>3321</v>
      </c>
      <c r="B13" s="4" t="s">
        <v>204</v>
      </c>
      <c r="C13" s="4" t="s">
        <v>190</v>
      </c>
      <c r="D13" s="4" t="s">
        <v>193</v>
      </c>
      <c r="E13" s="40">
        <v>258000</v>
      </c>
    </row>
    <row r="14" spans="1:5" x14ac:dyDescent="0.4">
      <c r="A14" s="4">
        <v>3217</v>
      </c>
      <c r="B14" s="4" t="s">
        <v>205</v>
      </c>
      <c r="C14" s="4" t="s">
        <v>190</v>
      </c>
      <c r="D14" s="4" t="s">
        <v>206</v>
      </c>
      <c r="E14" s="40">
        <v>232560</v>
      </c>
    </row>
    <row r="15" spans="1:5" x14ac:dyDescent="0.4">
      <c r="A15" s="4">
        <v>3112</v>
      </c>
      <c r="B15" s="4" t="s">
        <v>207</v>
      </c>
      <c r="C15" s="4" t="s">
        <v>20</v>
      </c>
      <c r="D15" s="4" t="s">
        <v>201</v>
      </c>
      <c r="E15" s="40">
        <v>335620</v>
      </c>
    </row>
    <row r="16" spans="1:5" x14ac:dyDescent="0.4">
      <c r="A16" s="4">
        <v>3320</v>
      </c>
      <c r="B16" s="4" t="s">
        <v>208</v>
      </c>
      <c r="C16" s="4" t="s">
        <v>20</v>
      </c>
      <c r="D16" s="4" t="s">
        <v>193</v>
      </c>
      <c r="E16" s="40">
        <v>342560</v>
      </c>
    </row>
    <row r="17" spans="1:5" x14ac:dyDescent="0.4">
      <c r="A17" s="4">
        <v>3424</v>
      </c>
      <c r="B17" s="4" t="s">
        <v>209</v>
      </c>
      <c r="C17" s="4" t="s">
        <v>20</v>
      </c>
      <c r="D17" s="4" t="s">
        <v>191</v>
      </c>
      <c r="E17" s="40">
        <v>365110</v>
      </c>
    </row>
    <row r="18" spans="1:5" x14ac:dyDescent="0.4">
      <c r="A18" s="4">
        <v>4029</v>
      </c>
      <c r="B18" s="4" t="s">
        <v>210</v>
      </c>
      <c r="C18" s="4" t="s">
        <v>20</v>
      </c>
      <c r="D18" s="4" t="s">
        <v>211</v>
      </c>
      <c r="E18" s="40">
        <v>352533</v>
      </c>
    </row>
    <row r="19" spans="1:5" x14ac:dyDescent="0.4">
      <c r="A19" s="4">
        <v>2105</v>
      </c>
      <c r="B19" s="4" t="s">
        <v>212</v>
      </c>
      <c r="C19" s="4" t="s">
        <v>20</v>
      </c>
      <c r="D19" s="4" t="s">
        <v>197</v>
      </c>
      <c r="E19" s="40">
        <v>345850</v>
      </c>
    </row>
    <row r="20" spans="1:5" x14ac:dyDescent="0.4">
      <c r="A20" s="4">
        <v>2208</v>
      </c>
      <c r="B20" s="4" t="s">
        <v>213</v>
      </c>
      <c r="C20" s="4" t="s">
        <v>20</v>
      </c>
      <c r="D20" s="4" t="s">
        <v>197</v>
      </c>
      <c r="E20" s="40">
        <v>356520</v>
      </c>
    </row>
    <row r="21" spans="1:5" x14ac:dyDescent="0.4">
      <c r="D21" s="4" t="s">
        <v>214</v>
      </c>
      <c r="E21" s="40">
        <f>SUM(E4:E20)</f>
        <v>4852133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본봉합계">
                <anchor moveWithCells="1" siz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10" workbookViewId="0">
      <selection activeCell="J29" sqref="J29"/>
    </sheetView>
  </sheetViews>
  <sheetFormatPr defaultRowHeight="17.399999999999999" x14ac:dyDescent="0.4"/>
  <sheetData>
    <row r="1" spans="1:5" ht="21" x14ac:dyDescent="0.4">
      <c r="A1" s="43" t="s">
        <v>216</v>
      </c>
      <c r="B1" s="43"/>
      <c r="C1" s="43"/>
      <c r="D1" s="43"/>
      <c r="E1" s="43"/>
    </row>
    <row r="3" spans="1:5" x14ac:dyDescent="0.4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4">
      <c r="A4" s="4" t="s">
        <v>219</v>
      </c>
      <c r="B4" s="4" t="s">
        <v>304</v>
      </c>
      <c r="C4" s="4" t="s">
        <v>206</v>
      </c>
      <c r="D4" s="10">
        <v>35200</v>
      </c>
      <c r="E4" s="10">
        <v>35000</v>
      </c>
    </row>
    <row r="5" spans="1:5" x14ac:dyDescent="0.4">
      <c r="A5" s="4" t="s">
        <v>220</v>
      </c>
      <c r="B5" s="4" t="s">
        <v>190</v>
      </c>
      <c r="C5" s="4" t="s">
        <v>206</v>
      </c>
      <c r="D5" s="10">
        <v>12500</v>
      </c>
      <c r="E5" s="10">
        <v>21000</v>
      </c>
    </row>
    <row r="6" spans="1:5" x14ac:dyDescent="0.4">
      <c r="A6" s="4" t="s">
        <v>200</v>
      </c>
      <c r="B6" s="4" t="s">
        <v>32</v>
      </c>
      <c r="C6" s="4" t="s">
        <v>201</v>
      </c>
      <c r="D6" s="10">
        <v>101200</v>
      </c>
      <c r="E6" s="10">
        <v>65000</v>
      </c>
    </row>
    <row r="7" spans="1:5" x14ac:dyDescent="0.4">
      <c r="A7" s="4" t="s">
        <v>189</v>
      </c>
      <c r="B7" s="4" t="s">
        <v>32</v>
      </c>
      <c r="C7" s="4" t="s">
        <v>191</v>
      </c>
      <c r="D7" s="10">
        <v>62533</v>
      </c>
      <c r="E7" s="10">
        <v>61890</v>
      </c>
    </row>
    <row r="8" spans="1:5" x14ac:dyDescent="0.4">
      <c r="A8" s="4" t="s">
        <v>222</v>
      </c>
      <c r="B8" s="4" t="s">
        <v>190</v>
      </c>
      <c r="C8" s="4" t="s">
        <v>193</v>
      </c>
      <c r="D8" s="10">
        <v>32560</v>
      </c>
      <c r="E8" s="10">
        <v>33000</v>
      </c>
    </row>
    <row r="9" spans="1:5" x14ac:dyDescent="0.4">
      <c r="A9" s="4" t="s">
        <v>221</v>
      </c>
      <c r="B9" s="4" t="s">
        <v>32</v>
      </c>
      <c r="C9" s="4" t="s">
        <v>206</v>
      </c>
      <c r="D9" s="10">
        <v>64250</v>
      </c>
      <c r="E9" s="10">
        <v>56000</v>
      </c>
    </row>
    <row r="10" spans="1:5" x14ac:dyDescent="0.4">
      <c r="A10" s="4" t="s">
        <v>223</v>
      </c>
      <c r="B10" s="4" t="s">
        <v>190</v>
      </c>
      <c r="C10" s="4" t="s">
        <v>191</v>
      </c>
      <c r="D10" s="10">
        <v>45850</v>
      </c>
      <c r="E10" s="10">
        <v>43650</v>
      </c>
    </row>
    <row r="11" spans="1:5" x14ac:dyDescent="0.4">
      <c r="A11" s="4" t="s">
        <v>224</v>
      </c>
      <c r="B11" s="4" t="s">
        <v>190</v>
      </c>
      <c r="C11" s="4" t="s">
        <v>201</v>
      </c>
      <c r="D11" s="10">
        <v>90400</v>
      </c>
      <c r="E11" s="10">
        <v>60000</v>
      </c>
    </row>
    <row r="12" spans="1:5" x14ac:dyDescent="0.4">
      <c r="A12" s="4" t="s">
        <v>225</v>
      </c>
      <c r="B12" s="4" t="s">
        <v>32</v>
      </c>
      <c r="C12" s="4" t="s">
        <v>193</v>
      </c>
      <c r="D12" s="10">
        <v>54000</v>
      </c>
      <c r="E12" s="10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"/>
  <sheetViews>
    <sheetView workbookViewId="0">
      <selection activeCell="G17" sqref="G17"/>
    </sheetView>
  </sheetViews>
  <sheetFormatPr defaultRowHeight="17.399999999999999" x14ac:dyDescent="0.4"/>
  <cols>
    <col min="1" max="1" width="16.796875" bestFit="1" customWidth="1"/>
    <col min="2" max="2" width="10.5" bestFit="1" customWidth="1"/>
  </cols>
  <sheetData>
    <row r="1" spans="1:8" ht="24" x14ac:dyDescent="0.4">
      <c r="A1" s="42" t="s">
        <v>97</v>
      </c>
      <c r="B1" s="42"/>
      <c r="C1" s="42"/>
      <c r="D1" s="42"/>
      <c r="E1" s="42"/>
      <c r="F1" s="42"/>
      <c r="G1" s="42"/>
      <c r="H1" s="42"/>
    </row>
    <row r="3" spans="1:8" ht="18" thickBot="1" x14ac:dyDescent="0.45">
      <c r="F3" s="1" t="s">
        <v>78</v>
      </c>
      <c r="G3" s="41">
        <v>45829</v>
      </c>
      <c r="H3" s="41"/>
    </row>
    <row r="4" spans="1:8" x14ac:dyDescent="0.4">
      <c r="A4" s="13" t="s">
        <v>79</v>
      </c>
      <c r="B4" s="14" t="s">
        <v>80</v>
      </c>
      <c r="C4" s="14" t="s">
        <v>81</v>
      </c>
      <c r="D4" s="14" t="s">
        <v>82</v>
      </c>
      <c r="E4" s="14" t="s">
        <v>83</v>
      </c>
      <c r="F4" s="14" t="s">
        <v>84</v>
      </c>
      <c r="G4" s="14" t="s">
        <v>85</v>
      </c>
      <c r="H4" s="15" t="s">
        <v>86</v>
      </c>
    </row>
    <row r="5" spans="1:8" x14ac:dyDescent="0.4">
      <c r="A5" s="16" t="s">
        <v>87</v>
      </c>
      <c r="B5" s="4" t="s">
        <v>88</v>
      </c>
      <c r="C5" s="4" t="s">
        <v>89</v>
      </c>
      <c r="D5" s="4" t="s">
        <v>90</v>
      </c>
      <c r="E5" s="12">
        <v>7.96</v>
      </c>
      <c r="F5" s="12">
        <v>2.14</v>
      </c>
      <c r="G5" s="12">
        <v>3.25</v>
      </c>
      <c r="H5" s="17">
        <v>3.61</v>
      </c>
    </row>
    <row r="6" spans="1:8" x14ac:dyDescent="0.4">
      <c r="A6" s="16" t="s">
        <v>91</v>
      </c>
      <c r="B6" s="4" t="s">
        <v>88</v>
      </c>
      <c r="C6" s="4" t="s">
        <v>89</v>
      </c>
      <c r="D6" s="4" t="s">
        <v>90</v>
      </c>
      <c r="E6" s="12">
        <v>10.44</v>
      </c>
      <c r="F6" s="12">
        <v>1.82</v>
      </c>
      <c r="G6" s="12">
        <v>3.43</v>
      </c>
      <c r="H6" s="17">
        <v>0.57999999999999996</v>
      </c>
    </row>
    <row r="7" spans="1:8" x14ac:dyDescent="0.4">
      <c r="A7" s="16" t="s">
        <v>92</v>
      </c>
      <c r="B7" s="4">
        <v>2025</v>
      </c>
      <c r="C7" s="4" t="s">
        <v>93</v>
      </c>
      <c r="D7" s="4" t="s">
        <v>94</v>
      </c>
      <c r="E7" s="12">
        <v>3.63</v>
      </c>
      <c r="F7" s="12">
        <v>7.99</v>
      </c>
      <c r="G7" s="12">
        <v>3.99</v>
      </c>
      <c r="H7" s="17">
        <v>4.16</v>
      </c>
    </row>
    <row r="8" spans="1:8" x14ac:dyDescent="0.4">
      <c r="A8" s="16" t="s">
        <v>95</v>
      </c>
      <c r="B8" s="4">
        <v>2025</v>
      </c>
      <c r="C8" s="4" t="s">
        <v>93</v>
      </c>
      <c r="D8" s="4" t="s">
        <v>90</v>
      </c>
      <c r="E8" s="12">
        <v>60.59</v>
      </c>
      <c r="F8" s="12">
        <v>39.1</v>
      </c>
      <c r="G8" s="12">
        <v>53.82</v>
      </c>
      <c r="H8" s="17">
        <v>39.83</v>
      </c>
    </row>
    <row r="9" spans="1:8" ht="18" thickBot="1" x14ac:dyDescent="0.45">
      <c r="A9" s="18" t="s">
        <v>96</v>
      </c>
      <c r="B9" s="19">
        <v>2025</v>
      </c>
      <c r="C9" s="19" t="s">
        <v>93</v>
      </c>
      <c r="D9" s="19" t="s">
        <v>90</v>
      </c>
      <c r="E9" s="20">
        <v>97.34</v>
      </c>
      <c r="F9" s="20">
        <v>26.55</v>
      </c>
      <c r="G9" s="20">
        <v>85.67</v>
      </c>
      <c r="H9" s="21">
        <v>44.62</v>
      </c>
    </row>
  </sheetData>
  <mergeCells count="2">
    <mergeCell ref="G3:H3"/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I3" sqref="I3"/>
    </sheetView>
  </sheetViews>
  <sheetFormatPr defaultRowHeight="17.399999999999999" x14ac:dyDescent="0.4"/>
  <cols>
    <col min="3" max="3" width="9.09765625" bestFit="1" customWidth="1"/>
    <col min="4" max="4" width="9.296875" bestFit="1" customWidth="1"/>
    <col min="5" max="6" width="9.09765625" bestFit="1" customWidth="1"/>
  </cols>
  <sheetData>
    <row r="1" spans="1:6" ht="21" x14ac:dyDescent="0.4">
      <c r="A1" s="43" t="s">
        <v>98</v>
      </c>
      <c r="B1" s="43"/>
      <c r="C1" s="43"/>
      <c r="D1" s="43"/>
      <c r="E1" s="43"/>
      <c r="F1" s="43"/>
    </row>
    <row r="2" spans="1:6" x14ac:dyDescent="0.4">
      <c r="F2" s="7" t="s">
        <v>99</v>
      </c>
    </row>
    <row r="3" spans="1:6" x14ac:dyDescent="0.4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4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4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4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4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4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4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4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4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4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conditionalFormatting sqref="A4:F12">
    <cfRule type="expression" dxfId="0" priority="1">
      <formula>LEFT($B4,1)="경"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L10" sqref="L10"/>
    </sheetView>
  </sheetViews>
  <sheetFormatPr defaultRowHeight="17.399999999999999" x14ac:dyDescent="0.4"/>
  <sheetData>
    <row r="1" spans="1:6" ht="21" x14ac:dyDescent="0.4">
      <c r="A1" s="43" t="s">
        <v>226</v>
      </c>
      <c r="B1" s="43"/>
      <c r="C1" s="43"/>
      <c r="D1" s="43"/>
      <c r="E1" s="43"/>
      <c r="F1" s="43"/>
    </row>
    <row r="3" spans="1:6" x14ac:dyDescent="0.4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4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4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4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4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4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4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4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4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4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4">
      <c r="A15" s="1" t="s">
        <v>278</v>
      </c>
      <c r="B15" s="1" t="s">
        <v>280</v>
      </c>
      <c r="C15" s="1"/>
    </row>
    <row r="16" spans="1:6" x14ac:dyDescent="0.4">
      <c r="A16" s="1" t="s">
        <v>279</v>
      </c>
      <c r="B16" s="1"/>
      <c r="C16" s="1"/>
    </row>
    <row r="17" spans="1:6" x14ac:dyDescent="0.4">
      <c r="A17" s="1"/>
      <c r="B17" s="1" t="s">
        <v>281</v>
      </c>
      <c r="C17" s="1"/>
    </row>
    <row r="20" spans="1:6" x14ac:dyDescent="0.4">
      <c r="A20" s="4" t="s">
        <v>3</v>
      </c>
      <c r="B20" s="4" t="s">
        <v>227</v>
      </c>
      <c r="C20" s="4" t="s">
        <v>228</v>
      </c>
      <c r="D20" s="4" t="s">
        <v>229</v>
      </c>
      <c r="E20" s="4" t="s">
        <v>230</v>
      </c>
      <c r="F20" s="4" t="s">
        <v>163</v>
      </c>
    </row>
    <row r="21" spans="1:6" x14ac:dyDescent="0.4">
      <c r="A21" s="4" t="s">
        <v>234</v>
      </c>
      <c r="B21" s="4">
        <v>98</v>
      </c>
      <c r="C21" s="4">
        <v>98</v>
      </c>
      <c r="D21" s="4">
        <v>86</v>
      </c>
      <c r="E21" s="4">
        <v>94</v>
      </c>
      <c r="F21" s="4">
        <v>1</v>
      </c>
    </row>
    <row r="22" spans="1:6" x14ac:dyDescent="0.4">
      <c r="A22" s="4" t="s">
        <v>235</v>
      </c>
      <c r="B22" s="4">
        <v>75</v>
      </c>
      <c r="C22" s="4">
        <v>64</v>
      </c>
      <c r="D22" s="4">
        <v>55</v>
      </c>
      <c r="E22" s="4">
        <v>65</v>
      </c>
      <c r="F22" s="4">
        <v>8</v>
      </c>
    </row>
    <row r="23" spans="1:6" x14ac:dyDescent="0.4">
      <c r="A23" s="4" t="s">
        <v>237</v>
      </c>
      <c r="B23" s="4">
        <v>46</v>
      </c>
      <c r="C23" s="4">
        <v>100</v>
      </c>
      <c r="D23" s="4">
        <v>47</v>
      </c>
      <c r="E23" s="4">
        <v>64</v>
      </c>
      <c r="F23" s="4">
        <v>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O15" sqref="O15"/>
    </sheetView>
  </sheetViews>
  <sheetFormatPr defaultRowHeight="17.399999999999999" x14ac:dyDescent="0.4"/>
  <cols>
    <col min="6" max="6" width="8.69921875" customWidth="1"/>
    <col min="9" max="9" width="8.69921875" customWidth="1"/>
    <col min="10" max="10" width="9.09765625" bestFit="1" customWidth="1"/>
  </cols>
  <sheetData>
    <row r="1" spans="1:12" x14ac:dyDescent="0.4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4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44" t="s">
        <v>50</v>
      </c>
      <c r="L2" s="44"/>
    </row>
    <row r="3" spans="1:12" x14ac:dyDescent="0.4">
      <c r="A3" s="4" t="s">
        <v>8</v>
      </c>
      <c r="B3" s="4">
        <v>48</v>
      </c>
      <c r="C3" s="4">
        <v>42</v>
      </c>
      <c r="D3" s="4">
        <v>90</v>
      </c>
      <c r="E3" s="4" t="str">
        <f>CHOOSE(INT(D3/10)+1,"F","F","F","D","D","C","C","B","B","A","A")</f>
        <v>A</v>
      </c>
      <c r="G3" s="4" t="s">
        <v>44</v>
      </c>
      <c r="H3" s="4" t="s">
        <v>45</v>
      </c>
      <c r="I3" s="6">
        <v>6100</v>
      </c>
      <c r="J3" s="6">
        <v>240000</v>
      </c>
      <c r="K3" s="45">
        <f ca="1">SUMIF(G3:J11,"다이어리",J3:J11)/SUM(J3:J11)</f>
        <v>0.35658914728682173</v>
      </c>
      <c r="L3" s="45"/>
    </row>
    <row r="4" spans="1:12" x14ac:dyDescent="0.4">
      <c r="A4" s="4" t="s">
        <v>9</v>
      </c>
      <c r="B4" s="4">
        <v>39</v>
      </c>
      <c r="C4" s="4">
        <v>40</v>
      </c>
      <c r="D4" s="4">
        <v>79</v>
      </c>
      <c r="E4" s="4" t="str">
        <f t="shared" ref="E4:E9" si="0">CHOOSE(INT(D4/10)+1,"F","F","F","D","D","C","C","B","B","A","A")</f>
        <v>B</v>
      </c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4">
      <c r="A5" s="4" t="s">
        <v>10</v>
      </c>
      <c r="B5" s="4">
        <v>42</v>
      </c>
      <c r="C5" s="4">
        <v>38</v>
      </c>
      <c r="D5" s="4">
        <v>80</v>
      </c>
      <c r="E5" s="4" t="str">
        <f t="shared" si="0"/>
        <v>B</v>
      </c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4">
      <c r="A6" s="4" t="s">
        <v>11</v>
      </c>
      <c r="B6" s="4">
        <v>18</v>
      </c>
      <c r="C6" s="4">
        <v>26</v>
      </c>
      <c r="D6" s="4">
        <v>44</v>
      </c>
      <c r="E6" s="4" t="str">
        <f t="shared" si="0"/>
        <v>D</v>
      </c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4">
      <c r="A7" s="4" t="s">
        <v>12</v>
      </c>
      <c r="B7" s="4">
        <v>29</v>
      </c>
      <c r="C7" s="4">
        <v>23</v>
      </c>
      <c r="D7" s="4">
        <v>52</v>
      </c>
      <c r="E7" s="4" t="str">
        <f t="shared" si="0"/>
        <v>C</v>
      </c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4">
      <c r="A8" s="4" t="s">
        <v>13</v>
      </c>
      <c r="B8" s="4">
        <v>41</v>
      </c>
      <c r="C8" s="4">
        <v>20</v>
      </c>
      <c r="D8" s="4">
        <v>61</v>
      </c>
      <c r="E8" s="4" t="str">
        <f t="shared" si="0"/>
        <v>C</v>
      </c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4">
      <c r="A9" s="4" t="s">
        <v>14</v>
      </c>
      <c r="B9" s="4">
        <v>8</v>
      </c>
      <c r="C9" s="4">
        <v>0</v>
      </c>
      <c r="D9" s="4">
        <v>8</v>
      </c>
      <c r="E9" s="4" t="str">
        <f t="shared" si="0"/>
        <v>F</v>
      </c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4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4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4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4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4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4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 t="str">
        <f>TRIM(UPPER(LEFT(G15,3)))</f>
        <v>CD</v>
      </c>
      <c r="I15" s="4" t="e">
        <f ca="1">IFS(RIGHT(G15,1)="a","고급형",RIGHT(G15,1)="b","중급형",RIGHT(G15,1)="c","보급형")</f>
        <v>#NAME?</v>
      </c>
      <c r="J15" s="4">
        <v>35</v>
      </c>
      <c r="K15" s="6">
        <v>1200</v>
      </c>
    </row>
    <row r="16" spans="1:12" x14ac:dyDescent="0.4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 t="str">
        <f t="shared" ref="H16:H23" si="1">TRIM(UPPER(LEFT(G16,3)))</f>
        <v>CD</v>
      </c>
      <c r="I16" s="4" t="e">
        <f t="shared" ref="I16:I23" ca="1" si="2">IFS(RIGHT(G16,1)="a","고급형",RIGHT(G16,1)="b","중급형",RIGHT(G16,1)="c","보급형")</f>
        <v>#NAME?</v>
      </c>
      <c r="J16" s="4">
        <v>60</v>
      </c>
      <c r="K16" s="6">
        <v>800</v>
      </c>
    </row>
    <row r="17" spans="1:11" x14ac:dyDescent="0.4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 t="str">
        <f t="shared" si="1"/>
        <v>CD</v>
      </c>
      <c r="I17" s="4" t="e">
        <f t="shared" ca="1" si="2"/>
        <v>#NAME?</v>
      </c>
      <c r="J17" s="4">
        <v>120</v>
      </c>
      <c r="K17" s="6">
        <v>600</v>
      </c>
    </row>
    <row r="18" spans="1:11" x14ac:dyDescent="0.4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 t="str">
        <f t="shared" si="1"/>
        <v>SSD</v>
      </c>
      <c r="I18" s="4" t="e">
        <f t="shared" ca="1" si="2"/>
        <v>#NAME?</v>
      </c>
      <c r="J18" s="4">
        <v>10</v>
      </c>
      <c r="K18" s="6">
        <v>800</v>
      </c>
    </row>
    <row r="19" spans="1:11" x14ac:dyDescent="0.4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 t="str">
        <f t="shared" si="1"/>
        <v>SSD</v>
      </c>
      <c r="I19" s="4" t="e">
        <f t="shared" ca="1" si="2"/>
        <v>#NAME?</v>
      </c>
      <c r="J19" s="4">
        <v>34</v>
      </c>
      <c r="K19" s="6">
        <v>600</v>
      </c>
    </row>
    <row r="20" spans="1:11" x14ac:dyDescent="0.4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 t="str">
        <f t="shared" si="1"/>
        <v>SSD</v>
      </c>
      <c r="I20" s="4" t="e">
        <f t="shared" ca="1" si="2"/>
        <v>#NAME?</v>
      </c>
      <c r="J20" s="4">
        <v>60</v>
      </c>
      <c r="K20" s="6">
        <v>500</v>
      </c>
    </row>
    <row r="21" spans="1:11" x14ac:dyDescent="0.4">
      <c r="A21" s="1"/>
      <c r="B21" s="1"/>
      <c r="C21" s="1"/>
      <c r="D21" s="1"/>
      <c r="G21" s="4" t="s">
        <v>58</v>
      </c>
      <c r="H21" s="4" t="str">
        <f t="shared" si="1"/>
        <v>CPU</v>
      </c>
      <c r="I21" s="4" t="e">
        <f t="shared" ca="1" si="2"/>
        <v>#NAME?</v>
      </c>
      <c r="J21" s="4">
        <v>25</v>
      </c>
      <c r="K21" s="6">
        <v>1200</v>
      </c>
    </row>
    <row r="22" spans="1:11" x14ac:dyDescent="0.4">
      <c r="A22" s="44" t="s">
        <v>37</v>
      </c>
      <c r="B22" s="44"/>
      <c r="C22" s="4" t="str">
        <f>VLOOKUP(DMAX(A12:D20,2,A12:A13),B12:D20,3,FALSE)</f>
        <v>박민수</v>
      </c>
      <c r="D22" s="1"/>
      <c r="G22" s="4" t="s">
        <v>59</v>
      </c>
      <c r="H22" s="4" t="str">
        <f t="shared" si="1"/>
        <v>CPU</v>
      </c>
      <c r="I22" s="4" t="e">
        <f t="shared" ca="1" si="2"/>
        <v>#NAME?</v>
      </c>
      <c r="J22" s="4">
        <v>54</v>
      </c>
      <c r="K22" s="6">
        <v>800</v>
      </c>
    </row>
    <row r="23" spans="1:11" x14ac:dyDescent="0.4">
      <c r="G23" s="4" t="s">
        <v>60</v>
      </c>
      <c r="H23" s="4" t="str">
        <f t="shared" si="1"/>
        <v>CPU</v>
      </c>
      <c r="I23" s="4" t="e">
        <f t="shared" ca="1" si="2"/>
        <v>#NAME?</v>
      </c>
      <c r="J23" s="4">
        <v>110</v>
      </c>
      <c r="K23" s="6">
        <v>500</v>
      </c>
    </row>
    <row r="24" spans="1:11" x14ac:dyDescent="0.4">
      <c r="A24" s="2" t="s">
        <v>63</v>
      </c>
      <c r="B24" s="3" t="s">
        <v>64</v>
      </c>
    </row>
    <row r="25" spans="1:11" x14ac:dyDescent="0.4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4">
      <c r="A26" s="46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4">
      <c r="A27" s="47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4">
      <c r="A28" s="46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4">
      <c r="A29" s="47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4">
      <c r="A30" s="46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4">
      <c r="A31" s="47"/>
      <c r="B31" s="4" t="s">
        <v>71</v>
      </c>
      <c r="C31" s="4">
        <v>556</v>
      </c>
      <c r="D31" s="4">
        <v>556</v>
      </c>
      <c r="E31" s="4">
        <v>220</v>
      </c>
      <c r="G31" s="4">
        <f>ROUND(DMAX(A25:E37,3,B25:B26)-DMIN(A25:E37,3,B25:B26),-1)</f>
        <v>670</v>
      </c>
    </row>
    <row r="32" spans="1:11" x14ac:dyDescent="0.4">
      <c r="A32" s="46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4">
      <c r="A33" s="47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4">
      <c r="A34" s="46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4">
      <c r="A35" s="47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4">
      <c r="A36" s="46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4">
      <c r="A37" s="47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I17" sqref="I17"/>
    </sheetView>
  </sheetViews>
  <sheetFormatPr defaultRowHeight="17.399999999999999" x14ac:dyDescent="0.4"/>
  <cols>
    <col min="1" max="1" width="9.19921875" bestFit="1" customWidth="1"/>
    <col min="6" max="6" width="9.19921875" bestFit="1" customWidth="1"/>
  </cols>
  <sheetData>
    <row r="1" spans="1:9" x14ac:dyDescent="0.4">
      <c r="A1" s="48" t="s">
        <v>123</v>
      </c>
      <c r="B1" s="48"/>
      <c r="C1" s="48"/>
      <c r="D1" s="48"/>
      <c r="F1" s="48" t="s">
        <v>124</v>
      </c>
      <c r="G1" s="48"/>
      <c r="H1" s="48"/>
      <c r="I1" s="48"/>
    </row>
    <row r="2" spans="1:9" x14ac:dyDescent="0.4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4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4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4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4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4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4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4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4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4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4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4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4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4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4">
      <c r="A18" s="48" t="s">
        <v>154</v>
      </c>
      <c r="B18" s="48"/>
      <c r="C18" s="48"/>
    </row>
    <row r="19" spans="1:3" x14ac:dyDescent="0.4">
      <c r="A19" s="4" t="s">
        <v>155</v>
      </c>
      <c r="B19" s="4" t="s">
        <v>156</v>
      </c>
      <c r="C19" s="4" t="s">
        <v>157</v>
      </c>
    </row>
    <row r="20" spans="1:3" x14ac:dyDescent="0.4">
      <c r="A20" s="4" t="s">
        <v>282</v>
      </c>
      <c r="B20" s="4">
        <v>74.5</v>
      </c>
      <c r="C20" s="4">
        <v>85.5</v>
      </c>
    </row>
    <row r="21" spans="1:3" x14ac:dyDescent="0.4">
      <c r="A21" s="4" t="s">
        <v>283</v>
      </c>
      <c r="B21" s="4">
        <v>78.5</v>
      </c>
      <c r="C21" s="4">
        <v>88.833333333333329</v>
      </c>
    </row>
  </sheetData>
  <dataConsolidate function="average" topLabels="1">
    <dataRefs count="2">
      <dataRef ref="A2:D15" sheet="분석작업-1"/>
      <dataRef ref="F2:I15" sheet="분석작업-1"/>
    </dataRefs>
  </dataConsolidate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7" workbookViewId="0">
      <selection activeCell="H23" sqref="H23"/>
    </sheetView>
  </sheetViews>
  <sheetFormatPr defaultRowHeight="17.399999999999999" x14ac:dyDescent="0.4"/>
  <cols>
    <col min="1" max="1" width="18.796875" customWidth="1"/>
    <col min="2" max="2" width="11.19921875" customWidth="1"/>
    <col min="3" max="4" width="8.5" customWidth="1"/>
    <col min="5" max="5" width="7.3984375" customWidth="1"/>
    <col min="6" max="6" width="12.296875" bestFit="1" customWidth="1"/>
    <col min="7" max="7" width="14.19921875" bestFit="1" customWidth="1"/>
    <col min="8" max="8" width="16.8984375" bestFit="1" customWidth="1"/>
    <col min="9" max="9" width="18.796875" bestFit="1" customWidth="1"/>
  </cols>
  <sheetData>
    <row r="1" spans="1:8" ht="21" x14ac:dyDescent="0.4">
      <c r="A1" s="43" t="s">
        <v>158</v>
      </c>
      <c r="B1" s="43"/>
      <c r="C1" s="43"/>
      <c r="D1" s="43"/>
      <c r="E1" s="43"/>
      <c r="F1" s="43"/>
      <c r="G1" s="43"/>
      <c r="H1" s="43"/>
    </row>
    <row r="3" spans="1:8" x14ac:dyDescent="0.4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4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8">
        <v>0.03</v>
      </c>
      <c r="G4" s="6">
        <f>(D4*E4)-(D4*E4*F4)</f>
        <v>101074</v>
      </c>
      <c r="H4" s="4">
        <f>_xlfn.RANK.EQ(G4,$G$4:$G$11)</f>
        <v>5</v>
      </c>
    </row>
    <row r="5" spans="1:8" x14ac:dyDescent="0.4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8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4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8">
        <v>0</v>
      </c>
      <c r="G6" s="6">
        <f t="shared" si="0"/>
        <v>435000</v>
      </c>
      <c r="H6" s="4">
        <f t="shared" si="1"/>
        <v>1</v>
      </c>
    </row>
    <row r="7" spans="1:8" x14ac:dyDescent="0.4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8">
        <v>0.1</v>
      </c>
      <c r="G7" s="6">
        <f t="shared" si="0"/>
        <v>72000</v>
      </c>
      <c r="H7" s="4">
        <f t="shared" si="1"/>
        <v>7</v>
      </c>
    </row>
    <row r="8" spans="1:8" x14ac:dyDescent="0.4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8">
        <v>0.05</v>
      </c>
      <c r="G8" s="6">
        <f t="shared" si="0"/>
        <v>78280</v>
      </c>
      <c r="H8" s="4">
        <f t="shared" si="1"/>
        <v>6</v>
      </c>
    </row>
    <row r="9" spans="1:8" x14ac:dyDescent="0.4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8">
        <v>0.04</v>
      </c>
      <c r="G9" s="6">
        <f t="shared" si="0"/>
        <v>161280</v>
      </c>
      <c r="H9" s="4">
        <f t="shared" si="1"/>
        <v>4</v>
      </c>
    </row>
    <row r="10" spans="1:8" x14ac:dyDescent="0.4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8">
        <v>0.02</v>
      </c>
      <c r="G10" s="6">
        <f t="shared" si="0"/>
        <v>274400</v>
      </c>
      <c r="H10" s="4">
        <f t="shared" si="1"/>
        <v>2</v>
      </c>
    </row>
    <row r="11" spans="1:8" x14ac:dyDescent="0.4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8">
        <v>0.03</v>
      </c>
      <c r="G11" s="6">
        <f t="shared" si="0"/>
        <v>236680</v>
      </c>
      <c r="H11" s="4">
        <f t="shared" si="1"/>
        <v>3</v>
      </c>
    </row>
    <row r="14" spans="1:8" x14ac:dyDescent="0.4">
      <c r="A14" s="22" t="s">
        <v>53</v>
      </c>
      <c r="B14" t="s">
        <v>284</v>
      </c>
    </row>
    <row r="16" spans="1:8" x14ac:dyDescent="0.4">
      <c r="B16" s="22" t="s">
        <v>286</v>
      </c>
    </row>
    <row r="17" spans="1:4" x14ac:dyDescent="0.4">
      <c r="A17" s="22" t="s">
        <v>285</v>
      </c>
      <c r="B17" t="s">
        <v>168</v>
      </c>
      <c r="C17" t="s">
        <v>170</v>
      </c>
      <c r="D17" t="s">
        <v>165</v>
      </c>
    </row>
    <row r="18" spans="1:4" x14ac:dyDescent="0.4">
      <c r="A18" s="23" t="s">
        <v>71</v>
      </c>
      <c r="B18" s="25"/>
      <c r="C18" s="25"/>
      <c r="D18" s="25"/>
    </row>
    <row r="19" spans="1:4" x14ac:dyDescent="0.4">
      <c r="A19" s="24" t="s">
        <v>288</v>
      </c>
      <c r="B19" s="25">
        <v>336</v>
      </c>
      <c r="C19" s="25">
        <v>80</v>
      </c>
      <c r="D19" s="25">
        <v>1220</v>
      </c>
    </row>
    <row r="20" spans="1:4" x14ac:dyDescent="0.4">
      <c r="A20" s="24" t="s">
        <v>290</v>
      </c>
      <c r="B20" s="25">
        <v>161280</v>
      </c>
      <c r="C20" s="25">
        <v>72000</v>
      </c>
      <c r="D20" s="25">
        <v>236680</v>
      </c>
    </row>
    <row r="21" spans="1:4" x14ac:dyDescent="0.4">
      <c r="A21" s="23" t="s">
        <v>70</v>
      </c>
      <c r="B21" s="25"/>
      <c r="C21" s="25"/>
      <c r="D21" s="25"/>
    </row>
    <row r="22" spans="1:4" x14ac:dyDescent="0.4">
      <c r="A22" s="24" t="s">
        <v>288</v>
      </c>
      <c r="B22" s="25">
        <v>870</v>
      </c>
      <c r="C22" s="25">
        <v>280</v>
      </c>
      <c r="D22" s="25">
        <v>521</v>
      </c>
    </row>
    <row r="23" spans="1:4" x14ac:dyDescent="0.4">
      <c r="A23" s="24" t="s">
        <v>290</v>
      </c>
      <c r="B23" s="25">
        <v>435000</v>
      </c>
      <c r="C23" s="25">
        <v>274400</v>
      </c>
      <c r="D23" s="25">
        <v>101074</v>
      </c>
    </row>
    <row r="24" spans="1:4" x14ac:dyDescent="0.4">
      <c r="A24" s="23" t="s">
        <v>287</v>
      </c>
      <c r="B24" s="25">
        <v>870</v>
      </c>
      <c r="C24" s="25">
        <v>280</v>
      </c>
      <c r="D24" s="25">
        <v>1220</v>
      </c>
    </row>
    <row r="25" spans="1:4" x14ac:dyDescent="0.4">
      <c r="A25" s="23" t="s">
        <v>289</v>
      </c>
      <c r="B25" s="25">
        <v>435000</v>
      </c>
      <c r="C25" s="25">
        <v>274400</v>
      </c>
      <c r="D25" s="25">
        <v>236680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2"/>
  <sheetViews>
    <sheetView showGridLines="0" workbookViewId="0"/>
  </sheetViews>
  <sheetFormatPr defaultRowHeight="17.399999999999999" outlineLevelRow="1" outlineLevelCol="1" x14ac:dyDescent="0.4"/>
  <cols>
    <col min="3" max="3" width="6.5" customWidth="1"/>
    <col min="4" max="6" width="10.69921875" bestFit="1" customWidth="1" outlineLevel="1"/>
  </cols>
  <sheetData>
    <row r="1" spans="2:6" ht="18" thickBot="1" x14ac:dyDescent="0.45"/>
    <row r="2" spans="2:6" x14ac:dyDescent="0.4">
      <c r="B2" s="29" t="s">
        <v>297</v>
      </c>
      <c r="C2" s="30"/>
      <c r="D2" s="36"/>
      <c r="E2" s="36"/>
      <c r="F2" s="36"/>
    </row>
    <row r="3" spans="2:6" collapsed="1" x14ac:dyDescent="0.4">
      <c r="B3" s="28"/>
      <c r="C3" s="28"/>
      <c r="D3" s="37" t="s">
        <v>299</v>
      </c>
      <c r="E3" s="37" t="s">
        <v>294</v>
      </c>
      <c r="F3" s="37" t="s">
        <v>296</v>
      </c>
    </row>
    <row r="4" spans="2:6" ht="46.8" hidden="1" outlineLevel="1" x14ac:dyDescent="0.4">
      <c r="B4" s="32"/>
      <c r="C4" s="32"/>
      <c r="D4" s="26"/>
      <c r="E4" s="39" t="s">
        <v>295</v>
      </c>
      <c r="F4" s="39" t="s">
        <v>295</v>
      </c>
    </row>
    <row r="5" spans="2:6" x14ac:dyDescent="0.4">
      <c r="B5" s="33" t="s">
        <v>298</v>
      </c>
      <c r="C5" s="34"/>
      <c r="D5" s="31"/>
      <c r="E5" s="31"/>
      <c r="F5" s="31"/>
    </row>
    <row r="6" spans="2:6" outlineLevel="1" x14ac:dyDescent="0.4">
      <c r="B6" s="32"/>
      <c r="C6" s="32" t="s">
        <v>291</v>
      </c>
      <c r="D6" s="26">
        <v>350</v>
      </c>
      <c r="E6" s="38">
        <v>450</v>
      </c>
      <c r="F6" s="38">
        <v>250</v>
      </c>
    </row>
    <row r="7" spans="2:6" outlineLevel="1" x14ac:dyDescent="0.4">
      <c r="B7" s="32"/>
      <c r="C7" s="32" t="s">
        <v>292</v>
      </c>
      <c r="D7" s="26">
        <v>580</v>
      </c>
      <c r="E7" s="38">
        <v>680</v>
      </c>
      <c r="F7" s="38">
        <v>480</v>
      </c>
    </row>
    <row r="8" spans="2:6" x14ac:dyDescent="0.4">
      <c r="B8" s="33" t="s">
        <v>300</v>
      </c>
      <c r="C8" s="34"/>
      <c r="D8" s="31"/>
      <c r="E8" s="31"/>
      <c r="F8" s="31"/>
    </row>
    <row r="9" spans="2:6" ht="18" outlineLevel="1" thickBot="1" x14ac:dyDescent="0.45">
      <c r="B9" s="35"/>
      <c r="C9" s="35" t="s">
        <v>293</v>
      </c>
      <c r="D9" s="27">
        <v>2133330</v>
      </c>
      <c r="E9" s="27">
        <v>2601830</v>
      </c>
      <c r="F9" s="27">
        <v>1664830</v>
      </c>
    </row>
    <row r="10" spans="2:6" x14ac:dyDescent="0.4">
      <c r="B10" t="s">
        <v>301</v>
      </c>
    </row>
    <row r="11" spans="2:6" x14ac:dyDescent="0.4">
      <c r="B11" t="s">
        <v>302</v>
      </c>
    </row>
    <row r="12" spans="2:6" x14ac:dyDescent="0.4">
      <c r="B12" t="s">
        <v>303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17" sqref="E17"/>
    </sheetView>
  </sheetViews>
  <sheetFormatPr defaultRowHeight="17.399999999999999" x14ac:dyDescent="0.4"/>
  <cols>
    <col min="5" max="5" width="10.59765625" bestFit="1" customWidth="1"/>
  </cols>
  <sheetData>
    <row r="1" spans="1:5" ht="21" x14ac:dyDescent="0.4">
      <c r="A1" s="43" t="s">
        <v>174</v>
      </c>
      <c r="B1" s="43"/>
      <c r="C1" s="43"/>
      <c r="D1" s="43"/>
      <c r="E1" s="43"/>
    </row>
    <row r="3" spans="1:5" x14ac:dyDescent="0.4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4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4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4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4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4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4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4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4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4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4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4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4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4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4">
      <c r="A17" s="49" t="s">
        <v>182</v>
      </c>
      <c r="B17" s="50"/>
      <c r="C17" s="50"/>
      <c r="D17" s="51"/>
      <c r="E17" s="9">
        <f>SUM(E4:E16)</f>
        <v>2133330</v>
      </c>
    </row>
    <row r="19" spans="1:5" x14ac:dyDescent="0.4">
      <c r="A19" s="49" t="s">
        <v>183</v>
      </c>
      <c r="B19" s="51"/>
    </row>
    <row r="20" spans="1:5" x14ac:dyDescent="0.4">
      <c r="A20" s="4" t="s">
        <v>184</v>
      </c>
      <c r="B20" s="4">
        <v>350</v>
      </c>
    </row>
    <row r="21" spans="1:5" x14ac:dyDescent="0.4">
      <c r="A21" s="4" t="s">
        <v>185</v>
      </c>
      <c r="B21" s="4">
        <v>580</v>
      </c>
    </row>
  </sheetData>
  <scenarios current="1" sqref="E17">
    <scenario name="단가인상" locked="1" count="2" user="user" comment="만든 사람 user 날짜 2026-04-02">
      <inputCells r="B20" val="450"/>
      <inputCells r="B21" val="680"/>
    </scenario>
    <scenario name="단가인하" locked="1" count="2" user="user" comment="만든 사람 user 날짜 2026-04-02">
      <inputCells r="B20" val="250"/>
      <inputCells r="B21" val="480"/>
    </scenario>
  </scenarios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2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2026-04-03T05:11:20Z</dcterms:modified>
</cp:coreProperties>
</file>