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80173dc45827ccc/바탕 화면/2025_기본서_컴활1급실기_250715/01 엑셀/03 기본모의고사/"/>
    </mc:Choice>
  </mc:AlternateContent>
  <xr:revisionPtr revIDLastSave="190" documentId="13_ncr:1_{1D67AB3C-0C97-45F2-8A0B-677289BB90FC}" xr6:coauthVersionLast="47" xr6:coauthVersionMax="47" xr10:uidLastSave="{AAE58B54-0416-494C-8B3F-6DD1229D3F36}"/>
  <bookViews>
    <workbookView xWindow="-108" yWindow="-108" windowWidth="23256" windowHeight="12456" tabRatio="791" firstSheet="2" activeTab="2" xr2:uid="{0E0FC216-47B2-48BC-BA16-25062CF71296}"/>
  </bookViews>
  <sheets>
    <sheet name="기본작업-1" sheetId="1" r:id="rId1"/>
    <sheet name="기본작업-2" sheetId="8" r:id="rId2"/>
    <sheet name="계산작업" sheetId="2" r:id="rId3"/>
    <sheet name="유통부대리" sheetId="9" r:id="rId4"/>
    <sheet name="분석작업-1" sheetId="3" r:id="rId5"/>
    <sheet name="시나리오 요약" sheetId="11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'기본작업-1'!$A$35:$H$35</definedName>
    <definedName name="_xlnm.Print_Titles" localSheetId="1">'기본작업-2'!$1:$1</definedName>
    <definedName name="판매형태">'분석작업-2'!$A$15:$A$16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2" l="1" a="1"/>
  <c r="C30" i="2"/>
  <c r="D30" i="2" a="1"/>
  <c r="D30" i="2" s="1"/>
  <c r="E30" i="2" a="1"/>
  <c r="E30" i="2" s="1"/>
  <c r="C31" i="2" a="1"/>
  <c r="C31" i="2" s="1"/>
  <c r="D31" i="2" a="1"/>
  <c r="D31" i="2" s="1"/>
  <c r="E31" i="2" a="1"/>
  <c r="E31" i="2" s="1"/>
  <c r="C32" i="2" a="1"/>
  <c r="C32" i="2" s="1"/>
  <c r="D32" i="2" a="1"/>
  <c r="D32" i="2" s="1"/>
  <c r="E32" i="2" a="1"/>
  <c r="E32" i="2"/>
  <c r="B31" i="2" a="1"/>
  <c r="B31" i="2" s="1"/>
  <c r="B32" i="2" a="1"/>
  <c r="B32" i="2" s="1"/>
  <c r="B30" i="2" a="1"/>
  <c r="B30" i="2" s="1"/>
  <c r="F37" i="2"/>
  <c r="F38" i="2"/>
  <c r="F39" i="2"/>
  <c r="F40" i="2"/>
  <c r="F36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10" i="2"/>
  <c r="C4" i="2"/>
  <c r="C5" i="2"/>
  <c r="C3" i="2"/>
  <c r="B4" i="2" a="1"/>
  <c r="B4" i="2" s="1"/>
  <c r="B5" i="2" a="1"/>
  <c r="B5" i="2" s="1"/>
  <c r="B3" i="2" a="1"/>
  <c r="B3" i="2" s="1"/>
  <c r="A33" i="1"/>
  <c r="H4" i="5"/>
  <c r="H5" i="5"/>
  <c r="H6" i="5"/>
  <c r="H7" i="5"/>
  <c r="H8" i="5"/>
  <c r="H9" i="5"/>
  <c r="H10" i="5"/>
  <c r="H11" i="5"/>
  <c r="E4" i="4"/>
  <c r="E5" i="4"/>
  <c r="E6" i="4"/>
  <c r="E7" i="4"/>
  <c r="E8" i="4"/>
  <c r="E9" i="4"/>
  <c r="E10" i="4"/>
  <c r="E11" i="4"/>
  <c r="C12" i="4"/>
  <c r="D12" i="4"/>
  <c r="H11" i="2" a="1"/>
  <c r="H13" i="2" a="1"/>
  <c r="H21" i="2" a="1"/>
  <c r="H14" i="2" a="1"/>
  <c r="H22" i="2" a="1"/>
  <c r="H15" i="2" a="1"/>
  <c r="H23" i="2" a="1"/>
  <c r="H16" i="2" a="1"/>
  <c r="H24" i="2" a="1"/>
  <c r="H17" i="2" a="1"/>
  <c r="H25" i="2" a="1"/>
  <c r="H18" i="2" a="1"/>
  <c r="H19" i="2" a="1"/>
  <c r="H12" i="2" a="1"/>
  <c r="H20" i="2" a="1"/>
  <c r="H10" i="2" a="1"/>
  <c r="H20" i="2" l="1"/>
  <c r="H12" i="2"/>
  <c r="H19" i="2"/>
  <c r="H18" i="2"/>
  <c r="H25" i="2"/>
  <c r="H17" i="2"/>
  <c r="H24" i="2"/>
  <c r="H16" i="2"/>
  <c r="H23" i="2"/>
  <c r="H15" i="2"/>
  <c r="H22" i="2"/>
  <c r="H14" i="2"/>
  <c r="H21" i="2"/>
  <c r="H13" i="2"/>
  <c r="H11" i="2"/>
  <c r="H10" i="2"/>
  <c r="E12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71AF127-C692-4F8F-B443-01FD4A9498C5}" name="MS Access Database_Query" type="1" refreshedVersion="8" background="1">
    <dbPr connection="DSN=MS Access Database;DBQ=C:\Users\정종환\OneDrive\바탕 화면\2025_기본서_컴활1급실기_250715\01 엑셀\03 기본모의고사\사원관리.accdb;DefaultDir=C:\Users\정종환\OneDrive\바탕 화면\2025_기본서_컴활1급실기_250715\01 엑셀\03 기본모의고사;DriverId=25;FIL=MS Access;MaxBufferSize=2048;PageTimeout=5;" command="SELECT 사원명부.이름, 사원명부.입사일, 사원명부.부서, 사원명부.직위, 사원명부.기본급_x000d__x000a_FROM 사원명부 사원명부_x000d__x000a_WHERE (사원명부.입사일&gt;={ts '2021-01-01 00:00:00'} And 사원명부.입사일&lt;={ts '2021-12-31 00:00:00'})"/>
  </connection>
  <connection id="2" xr16:uid="{082B1486-6836-42E5-9631-622583C2DADC}" sourceFile="C:\Users\정종환\OneDrive\바탕 화면\2025_기본서_컴활1급실기_250715\01 엑셀\03 기본모의고사\사원관리.accdb" keepAlive="1" name="사원관리" type="5" refreshedVersion="8" background="1">
    <dbPr connection="Provider=Microsoft.ACE.OLEDB.12.0;User ID=Admin;Data Source=C:\Users\정종환\OneDrive\바탕 화면\2025_기본서_컴활1급실기_250715\01 엑셀\03 기본모의고사\사원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사원명부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<sst xmlns="http://schemas.openxmlformats.org/spreadsheetml/2006/main" count="396" uniqueCount="162">
  <si>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</si>
  <si>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</si>
  <si>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</si>
  <si>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</si>
  <si>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</si>
  <si>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</si>
  <si>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</si>
  <si>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</si>
  <si>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</si>
  <si>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</si>
  <si>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</si>
  <si>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</si>
  <si>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</si>
  <si>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</si>
  <si>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</si>
  <si>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</si>
  <si>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</si>
  <si>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</si>
  <si>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</si>
  <si>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</si>
  <si>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</si>
  <si>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</si>
  <si>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</si>
  <si>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</si>
  <si>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</si>
  <si>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</si>
  <si>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</si>
  <si>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</si>
  <si>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</si>
  <si>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</si>
  <si>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</si>
  <si>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</si>
  <si>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</si>
  <si>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</si>
  <si>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</si>
  <si>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</si>
  <si>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</si>
  <si>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</si>
  <si>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</si>
  <si>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</si>
  <si>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</si>
  <si>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</si>
  <si>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</si>
  <si>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</si>
  <si>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</si>
  <si>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</si>
  <si>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</si>
  <si>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</si>
  <si>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</si>
  <si>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</si>
  <si>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</si>
  <si>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</si>
  <si>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</si>
  <si>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</si>
  <si>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</si>
  <si>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</si>
  <si>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</si>
  <si>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</si>
  <si>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</si>
  <si>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</si>
  <si>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</si>
  <si>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</si>
  <si>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</si>
  <si>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</si>
  <si>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</si>
  <si>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</si>
  <si>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</si>
  <si>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</si>
  <si>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</si>
  <si>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</si>
  <si>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</si>
  <si>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</si>
  <si>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</si>
  <si>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</si>
  <si>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</si>
  <si>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</si>
  <si>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</si>
  <si>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</si>
  <si>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</si>
  <si>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</si>
  <si>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</si>
  <si>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</si>
  <si>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</si>
  <si>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</si>
  <si>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</si>
  <si>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</si>
  <si>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</si>
  <si>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</si>
  <si>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</si>
  <si>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</si>
  <si>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</si>
  <si>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</si>
  <si>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</si>
  <si>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</si>
  <si>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</si>
  <si>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</si>
  <si>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</si>
  <si>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</si>
  <si>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</si>
  <si>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</si>
  <si>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</si>
  <si>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</si>
  <si>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</si>
  <si>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</si>
  <si>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</si>
  <si>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최경원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</si>
  <si>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</si>
  <si>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</si>
  <si>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</si>
  <si>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</si>
  <si>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</si>
  <si>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</si>
  <si>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</si>
  <si>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</si>
  <si>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</si>
  <si>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</si>
  <si>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</si>
  <si>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</si>
  <si>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</si>
  <si>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</si>
  <si>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</si>
  <si>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</si>
  <si>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</si>
  <si>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</si>
  <si>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</si>
  <si>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</si>
  <si>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</si>
  <si>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</si>
  <si>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</si>
  <si>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감가상각액</t>
    <phoneticPr fontId="1" type="noConversion"/>
  </si>
  <si>
    <t>2023년 6월 30일 현재</t>
    <phoneticPr fontId="1" type="noConversion"/>
  </si>
  <si>
    <t>조건</t>
    <phoneticPr fontId="1" type="noConversion"/>
  </si>
  <si>
    <t>이름</t>
  </si>
  <si>
    <t>(모두)</t>
  </si>
  <si>
    <t>기획부</t>
  </si>
  <si>
    <t>광고부</t>
  </si>
  <si>
    <t>유통부</t>
  </si>
  <si>
    <t>인사부</t>
  </si>
  <si>
    <t>판촉부</t>
  </si>
  <si>
    <t>합계 : 기본급</t>
  </si>
  <si>
    <t>대리</t>
  </si>
  <si>
    <t>주임</t>
  </si>
  <si>
    <t>합계 : 상여금</t>
  </si>
  <si>
    <t>직위</t>
  </si>
  <si>
    <t>입사일</t>
  </si>
  <si>
    <t>기본급</t>
  </si>
  <si>
    <t>송명근</t>
  </si>
  <si>
    <t>합계 : 기본급 - 부서: 유통부, 직위: 대리, 이름: 문영래 (+)에 대한 세부 정보</t>
  </si>
  <si>
    <t>$B$15</t>
  </si>
  <si>
    <t>$B$16</t>
  </si>
  <si>
    <t>$E$12</t>
  </si>
  <si>
    <t>단가 증가</t>
  </si>
  <si>
    <t>만든 사람 정종환 날짜 2025-08-10
수정한 사람 정종환 날짜 2025-08-10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</si>
  <si>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</si>
  <si>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</si>
  <si>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</si>
  <si>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</si>
  <si>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</si>
  <si>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</si>
  <si>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</si>
  <si>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단가 감소</t>
  </si>
  <si>
    <t>만든 사람 정종환 날짜 2025-08-10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</si>
</sst>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&quot;-\&quot;#,##0"/>
    <numFmt numFmtId="177" formatCode="0&quot;이상&quot;"/>
    <numFmt numFmtId="178" formatCode="mm&quot;월&quot;\ dd&quot;일&quot;"/>
    <numFmt numFmtId="179" formatCode="#,##0&quot;원&quot;"/>
    <numFmt numFmtId="180" formatCode="&quot;&quot;;&quot;&quot;;&quot;◆&quot;"/>
    <numFmt numFmtId="181" formatCode="&quot;&quot;;&quot;&quot;;&quot;&quot;;General&quot;님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44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2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7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179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9" fillId="0" borderId="0" xfId="0" applyFont="1">
      <alignment vertical="center"/>
    </xf>
    <xf numFmtId="41" fontId="0" fillId="0" borderId="8" xfId="0" applyNumberFormat="1" applyBorder="1">
      <alignment vertical="center"/>
    </xf>
    <xf numFmtId="0" fontId="11" fillId="4" borderId="9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2" fillId="5" borderId="0" xfId="0" applyFont="1" applyFill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left" vertical="center"/>
    </xf>
    <xf numFmtId="0" fontId="12" fillId="5" borderId="8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right" vertical="center"/>
    </xf>
    <xf numFmtId="0" fontId="10" fillId="4" borderId="9" xfId="0" applyFont="1" applyFill="1" applyBorder="1" applyAlignment="1">
      <alignment horizontal="right" vertical="center"/>
    </xf>
    <xf numFmtId="0" fontId="0" fillId="6" borderId="0" xfId="0" applyFill="1">
      <alignment vertical="center"/>
    </xf>
    <xf numFmtId="0" fontId="15" fillId="0" borderId="0" xfId="0" applyFont="1" applyAlignment="1">
      <alignment vertical="top" wrapText="1"/>
    </xf>
    <xf numFmtId="180" fontId="0" fillId="0" borderId="1" xfId="0" applyNumberFormat="1" applyBorder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2A0CA505-6667-46FC-9D31-7CA1A901678E}"/>
  </cellStyles>
  <dxfs count="2">
    <dxf>
      <numFmt numFmtId="19" formatCode="yyyy/mm/dd"/>
    </dxf>
    <dxf>
      <font>
        <color theme="1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 altLang="ko-KR">
                <a:solidFill>
                  <a:schemeClr val="dk1"/>
                </a:solidFill>
                <a:latin typeface="+mn-lt"/>
                <a:ea typeface="+mn-ea"/>
                <a:cs typeface="+mn-cs"/>
              </a:rPr>
              <a:t>1</a:t>
            </a:r>
            <a:r>
              <a:rPr lang="ko-KR" altLang="en-US">
                <a:solidFill>
                  <a:schemeClr val="dk1"/>
                </a:solidFill>
                <a:latin typeface="+mn-lt"/>
                <a:ea typeface="+mn-ea"/>
                <a:cs typeface="+mn-cs"/>
              </a:rPr>
              <a:t>팀 제품 생산 및 보유 현황</a:t>
            </a:r>
            <a:endParaRPr lang="ko-KR" altLang="en-US">
              <a:latin typeface="굴림체" panose="020B0609000101010101" pitchFamily="49" charset="-127"/>
              <a:ea typeface="굴림체" panose="020B0609000101010101" pitchFamily="49" charset="-127"/>
            </a:endParaRPr>
          </a:p>
        </c:rich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tx>
                <c:rich>
                  <a:bodyPr/>
                  <a:lstStyle/>
                  <a:p>
                    <a:fld id="{DCBE42C1-626F-4CEF-89D0-BB821696F5C8}" type="SERIESNAME">
                      <a:rPr lang="ko-KR" altLang="en-US"/>
                      <a:pPr/>
                      <a:t>[계열 이름]</a:t>
                    </a:fld>
                    <a:endParaRPr lang="ko-KR" altLang="en-US" baseline="0"/>
                  </a:p>
                  <a:p>
                    <a:fld id="{1665D420-A68C-4F6B-AE4C-5B3B0DABDAB0}" type="CATEGORYNAME">
                      <a:rPr lang="ko-KR" altLang="en-US" baseline="0"/>
                      <a:pPr/>
                      <a:t>[범주 이름]</a:t>
                    </a:fld>
                    <a:endParaRPr lang="ko-KR" altLang="en-US" baseline="0"/>
                  </a:p>
                  <a:p>
                    <a:r>
                      <a:rPr lang="en-US" altLang="ko-KR"/>
                      <a:t>4,500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94B-4992-9D3F-1C1143DF85EA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876511"/>
        <c:axId val="1554880351"/>
      </c:line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단위</a:t>
                </a:r>
                <a:r>
                  <a:rPr lang="en-US" altLang="ko-KR"/>
                  <a:t>:</a:t>
                </a:r>
                <a:r>
                  <a:rPr lang="ko-KR" altLang="en-US"/>
                  <a:t>개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143510</xdr:colOff>
      <xdr:row>12</xdr:row>
      <xdr:rowOff>88900</xdr:rowOff>
    </xdr:from>
    <xdr:to>
      <xdr:col>7</xdr:col>
      <xdr:colOff>541020</xdr:colOff>
      <xdr:row>27</xdr:row>
      <xdr:rowOff>121920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7620</xdr:colOff>
          <xdr:row>1</xdr:row>
          <xdr:rowOff>7620</xdr:rowOff>
        </xdr:from>
        <xdr:to>
          <xdr:col>5</xdr:col>
          <xdr:colOff>655320</xdr:colOff>
          <xdr:row>2</xdr:row>
          <xdr:rowOff>205740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7620</xdr:colOff>
          <xdr:row>3</xdr:row>
          <xdr:rowOff>30480</xdr:rowOff>
        </xdr:from>
        <xdr:to>
          <xdr:col>5</xdr:col>
          <xdr:colOff>647700</xdr:colOff>
          <xdr:row>4</xdr:row>
          <xdr:rowOff>205740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121920</xdr:rowOff>
        </xdr:from>
        <xdr:to>
          <xdr:col>6</xdr:col>
          <xdr:colOff>533400</xdr:colOff>
          <xdr:row>2</xdr:row>
          <xdr:rowOff>7620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9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정종환" refreshedDate="45879.910906365738" backgroundQuery="1" createdVersion="8" refreshedVersion="8" minRefreshableVersion="3" recordCount="6" xr:uid="{6E318CF1-F2FC-4719-86D7-4FD56F2DA944}">
  <cacheSource type="external" connectionId="1"/>
  <cacheFields count="6">
    <cacheField name="이름" numFmtId="0" sqlType="-9">
      <sharedItems count="6">
        <s v="신영희"/>
        <s v="이문열"/>
        <s v="이출하"/>
        <s v="송명근"/>
        <s v="송연정"/>
        <s v="문영래"/>
      </sharedItems>
    </cacheField>
    <cacheField name="입사일" numFmtId="0" sqlType="11">
      <sharedItems containsSemiMixedTypes="0" containsNonDate="0" containsDate="1" containsString="0" minDate="2021-02-17T00:00:00" maxDate="2021-11-12T00:00:00" count="6">
        <d v="2021-04-15T00:00:00"/>
        <d v="2021-02-17T00:00:00"/>
        <d v="2021-07-04T00:00:00"/>
        <d v="2021-09-23T00:00:00"/>
        <d v="2021-02-27T00:00:00"/>
        <d v="2021-11-11T00:00:00"/>
      </sharedItems>
    </cacheField>
    <cacheField name="부서" numFmtId="0" sqlType="-9">
      <sharedItems count="5">
        <s v="기획부"/>
        <s v="광고부"/>
        <s v="인사부"/>
        <s v="유통부"/>
        <s v="판촉부"/>
      </sharedItems>
    </cacheField>
    <cacheField name="직위" numFmtId="0" sqlType="-9">
      <sharedItems count="2">
        <s v="주임"/>
        <s v="대리"/>
      </sharedItems>
    </cacheField>
    <cacheField name="기본급" numFmtId="0" sqlType="8">
      <sharedItems containsSemiMixedTypes="0" containsString="0" containsNumber="1" containsInteger="1" minValue="950000" maxValue="950000" count="1">
        <n v="950000"/>
      </sharedItems>
    </cacheField>
    <cacheField name="상여금" numFmtId="0" formula="ROUND(기본급*15%, -4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x v="0"/>
    <x v="0"/>
    <x v="0"/>
    <x v="0"/>
    <x v="0"/>
  </r>
  <r>
    <x v="1"/>
    <x v="1"/>
    <x v="1"/>
    <x v="0"/>
    <x v="0"/>
  </r>
  <r>
    <x v="2"/>
    <x v="2"/>
    <x v="2"/>
    <x v="0"/>
    <x v="0"/>
  </r>
  <r>
    <x v="3"/>
    <x v="3"/>
    <x v="3"/>
    <x v="1"/>
    <x v="0"/>
  </r>
  <r>
    <x v="4"/>
    <x v="4"/>
    <x v="4"/>
    <x v="0"/>
    <x v="0"/>
  </r>
  <r>
    <x v="5"/>
    <x v="5"/>
    <x v="2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1716E8-919B-4B2A-A0C5-4A4F95540BD8}" name="피벗 테이블2" cacheId="0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outline="1" outlineData="1" multipleFieldFilters="0" rowHeaderCaption="부서" colHeaderCaption="직위" fieldListSortAscending="1">
  <location ref="A4:E11" firstHeaderRow="1" firstDataRow="3" firstDataCol="1" rowPageCount="1" colPageCount="1"/>
  <pivotFields count="6">
    <pivotField axis="axisPage" showAll="0">
      <items count="7">
        <item x="5"/>
        <item x="3"/>
        <item x="4"/>
        <item x="0"/>
        <item x="1"/>
        <item x="2"/>
        <item t="default"/>
      </items>
    </pivotField>
    <pivotField showAll="0"/>
    <pivotField axis="axisRow" showAll="0">
      <items count="6">
        <item x="4"/>
        <item x="2"/>
        <item x="3"/>
        <item x="0"/>
        <item x="1"/>
        <item t="default"/>
      </items>
    </pivotField>
    <pivotField axis="axisCol" showAll="0">
      <items count="3">
        <item x="1"/>
        <item x="0"/>
        <item t="default"/>
      </items>
    </pivotField>
    <pivotField dataField="1" showAll="0"/>
    <pivotField dataField="1" dragToRow="0" dragToCol="0" dragToPage="0" showAll="0" defaultSubtotal="0"/>
  </pivotFields>
  <rowFields count="1">
    <field x="2"/>
  </rowFields>
  <rowItems count="5">
    <i>
      <x/>
    </i>
    <i>
      <x v="1"/>
    </i>
    <i>
      <x v="2"/>
    </i>
    <i>
      <x v="3"/>
    </i>
    <i>
      <x v="4"/>
    </i>
  </rowItems>
  <colFields count="2">
    <field x="3"/>
    <field x="-2"/>
  </colFields>
  <colItems count="4">
    <i>
      <x/>
      <x/>
    </i>
    <i r="1" i="1">
      <x v="1"/>
    </i>
    <i>
      <x v="1"/>
      <x/>
    </i>
    <i r="1" i="1">
      <x v="1"/>
    </i>
  </colItems>
  <pageFields count="1">
    <pageField fld="0" hier="-1"/>
  </pageFields>
  <dataFields count="2">
    <dataField name="합계 : 기본급" fld="4" baseField="2" baseItem="0" numFmtId="179"/>
    <dataField name="합계 : 상여금" fld="5" baseField="0" baseItem="0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165871-A9A8-447E-8A71-1B41A856A194}" name="표1" displayName="표1" ref="A3:E4" totalsRowShown="0">
  <autoFilter ref="A3:E4" xr:uid="{11165871-A9A8-447E-8A71-1B41A856A194}"/>
  <tableColumns count="5">
    <tableColumn id="1" xr3:uid="{73312B70-A789-41AD-83D8-B78C00F411FB}" name="이름"/>
    <tableColumn id="2" xr3:uid="{99657EC6-2EFF-4567-8453-AB5E08A89FBB}" name="입사일" dataDxfId="0"/>
    <tableColumn id="3" xr3:uid="{4B039E2E-24AE-4F09-A0DF-B6ADBBED5BBE}" name="부서"/>
    <tableColumn id="4" xr3:uid="{56488C4A-6E4B-403C-9D52-608836BFF9D8}" name="직위"/>
    <tableColumn id="5" xr3:uid="{02634394-9145-4F34-A67A-3F6E576EDEB4}" name="기본급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39"/>
  <sheetViews>
    <sheetView topLeftCell="A19" workbookViewId="0">
      <selection activeCell="K33" sqref="K33"/>
    </sheetView>
  </sheetViews>
  <sheetFormatPr defaultRowHeight="17.399999999999999"/>
  <cols>
    <col min="1" max="1" width="9.19921875" bestFit="1" customWidth="1"/>
    <col min="2" max="2" width="6" bestFit="1" customWidth="1"/>
    <col min="3" max="3" width="13.19921875" bestFit="1" customWidth="1"/>
    <col min="4" max="4" width="7.3984375" bestFit="1" customWidth="1"/>
    <col min="5" max="5" width="5.5" bestFit="1" customWidth="1"/>
    <col min="6" max="6" width="10.8984375" bestFit="1" customWidth="1"/>
    <col min="7" max="7" width="14" bestFit="1" customWidth="1"/>
    <col min="8" max="8" width="12.097656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8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</row>
    <row r="5" spans="1:8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</row>
    <row r="6" spans="1:8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</row>
    <row r="7" spans="1:8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</row>
    <row r="8" spans="1:8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</row>
    <row r="9" spans="1:8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</row>
    <row r="10" spans="1:8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</row>
    <row r="11" spans="1:8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</row>
    <row r="12" spans="1:8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</row>
    <row r="13" spans="1:8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</row>
    <row r="14" spans="1:8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</row>
    <row r="15" spans="1:8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</row>
    <row r="16" spans="1:8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</row>
    <row r="17" spans="1:8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</row>
    <row r="18" spans="1:8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</row>
    <row r="19" spans="1:8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</row>
    <row r="20" spans="1:8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</row>
    <row r="21" spans="1:8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</row>
    <row r="22" spans="1:8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</row>
    <row r="23" spans="1:8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</row>
    <row r="24" spans="1:8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</row>
    <row r="25" spans="1:8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</row>
    <row r="26" spans="1:8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</row>
    <row r="27" spans="1:8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</row>
    <row r="28" spans="1:8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</row>
    <row r="29" spans="1:8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</row>
    <row r="30" spans="1:8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</row>
    <row r="32" spans="1:8">
      <c r="A32" t="s">
        <v>131</v>
      </c>
    </row>
    <row r="33" spans="1:8">
      <c r="A33" t="b">
        <f>AND(LEFT($C3,2)="한솔", $E3&gt;=AVERAGE($E$3:$E$30))</f>
        <v>0</v>
      </c>
    </row>
    <row r="35" spans="1:8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>
      <c r="A36" s="2">
        <v>2</v>
      </c>
      <c r="B36" s="2">
        <v>1</v>
      </c>
      <c r="C36" s="2" t="s">
        <v>11</v>
      </c>
      <c r="D36" s="2" t="s">
        <v>12</v>
      </c>
      <c r="E36">
        <v>500</v>
      </c>
      <c r="F36" s="3">
        <v>12500</v>
      </c>
      <c r="G36" s="3">
        <v>5681818</v>
      </c>
      <c r="H36" s="3">
        <v>568182</v>
      </c>
    </row>
    <row r="37" spans="1:8">
      <c r="A37" s="2">
        <v>9</v>
      </c>
      <c r="B37" s="2">
        <v>3</v>
      </c>
      <c r="C37" s="2" t="s">
        <v>11</v>
      </c>
      <c r="D37" s="2" t="s">
        <v>19</v>
      </c>
      <c r="E37">
        <v>300</v>
      </c>
      <c r="F37" s="3">
        <v>8800</v>
      </c>
      <c r="G37" s="3">
        <v>2400000</v>
      </c>
      <c r="H37" s="3">
        <v>240000</v>
      </c>
    </row>
    <row r="38" spans="1:8">
      <c r="A38" s="2">
        <v>9</v>
      </c>
      <c r="B38" s="2">
        <v>4</v>
      </c>
      <c r="C38" s="2" t="s">
        <v>11</v>
      </c>
      <c r="D38" s="2" t="s">
        <v>18</v>
      </c>
      <c r="E38">
        <v>200</v>
      </c>
      <c r="F38" s="3">
        <v>17600</v>
      </c>
      <c r="G38" s="3">
        <v>3200000</v>
      </c>
      <c r="H38" s="3">
        <v>320000</v>
      </c>
    </row>
    <row r="39" spans="1:8">
      <c r="A39" s="2">
        <v>10</v>
      </c>
      <c r="B39" s="2">
        <v>1</v>
      </c>
      <c r="C39" s="2" t="s">
        <v>15</v>
      </c>
      <c r="D39" s="2" t="s">
        <v>10</v>
      </c>
      <c r="E39">
        <v>200</v>
      </c>
      <c r="F39" s="3">
        <v>12500</v>
      </c>
      <c r="G39" s="3">
        <v>2272727</v>
      </c>
      <c r="H39" s="3">
        <v>227273</v>
      </c>
    </row>
  </sheetData>
  <phoneticPr fontId="1" type="noConversion"/>
  <conditionalFormatting sqref="A3:H30">
    <cfRule type="expression" dxfId="1" priority="1">
      <formula>ISEVEN(QUOTIENT(ROW($A3),3))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9"/>
  <sheetViews>
    <sheetView workbookViewId="0">
      <selection activeCell="J11" sqref="J11"/>
    </sheetView>
  </sheetViews>
  <sheetFormatPr defaultRowHeight="17.399999999999999"/>
  <sheetData>
    <row r="1" spans="1:9">
      <c r="A1" t="s">
        <v>115</v>
      </c>
    </row>
    <row r="3" spans="1:9">
      <c r="A3" s="18" t="s">
        <v>116</v>
      </c>
      <c r="B3" s="18" t="s">
        <v>117</v>
      </c>
      <c r="C3" s="18" t="s">
        <v>118</v>
      </c>
      <c r="D3" s="18" t="s">
        <v>119</v>
      </c>
      <c r="E3" s="18" t="s">
        <v>120</v>
      </c>
      <c r="H3" t="s">
        <v>118</v>
      </c>
      <c r="I3" t="s">
        <v>6</v>
      </c>
    </row>
    <row r="4" spans="1:9">
      <c r="A4">
        <v>1</v>
      </c>
      <c r="B4" t="s">
        <v>121</v>
      </c>
      <c r="C4" t="s">
        <v>122</v>
      </c>
      <c r="D4">
        <v>20</v>
      </c>
      <c r="E4" s="19">
        <v>4000</v>
      </c>
      <c r="H4" t="s">
        <v>122</v>
      </c>
      <c r="I4">
        <v>200</v>
      </c>
    </row>
    <row r="5" spans="1:9">
      <c r="A5">
        <v>2</v>
      </c>
      <c r="B5" t="s">
        <v>123</v>
      </c>
      <c r="C5" t="s">
        <v>124</v>
      </c>
      <c r="D5">
        <v>45</v>
      </c>
      <c r="E5" s="19">
        <v>24750</v>
      </c>
      <c r="H5" t="s">
        <v>124</v>
      </c>
      <c r="I5">
        <v>550</v>
      </c>
    </row>
    <row r="6" spans="1:9">
      <c r="H6" t="s">
        <v>125</v>
      </c>
      <c r="I6">
        <v>350</v>
      </c>
    </row>
    <row r="7" spans="1:9">
      <c r="H7" t="s">
        <v>126</v>
      </c>
      <c r="I7">
        <v>300</v>
      </c>
    </row>
    <row r="8" spans="1:9">
      <c r="H8" t="s">
        <v>127</v>
      </c>
      <c r="I8">
        <v>200</v>
      </c>
    </row>
    <row r="9" spans="1:9">
      <c r="H9" t="s">
        <v>128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121920</xdr:rowOff>
              </from>
              <to>
                <xdr:col>6</xdr:col>
                <xdr:colOff>533400</xdr:colOff>
                <xdr:row>2</xdr:row>
                <xdr:rowOff>7620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6A96-63BA-457D-A1A4-63FAFC90B143}">
  <sheetPr codeName="Sheet3"/>
  <dimension ref="A1:I60"/>
  <sheetViews>
    <sheetView topLeftCell="A22" workbookViewId="0">
      <selection activeCell="J61" sqref="J61"/>
    </sheetView>
  </sheetViews>
  <sheetFormatPr defaultRowHeight="17.399999999999999"/>
  <cols>
    <col min="1" max="1" width="9.19921875" bestFit="1" customWidth="1"/>
    <col min="2" max="2" width="5.5" bestFit="1" customWidth="1"/>
    <col min="3" max="3" width="15.09765625" bestFit="1" customWidth="1"/>
    <col min="4" max="4" width="7.59765625" customWidth="1"/>
    <col min="5" max="5" width="5.8984375" customWidth="1"/>
    <col min="6" max="6" width="8.69921875" customWidth="1"/>
    <col min="7" max="7" width="11" customWidth="1"/>
    <col min="8" max="8" width="9.59765625" customWidth="1"/>
    <col min="9" max="9" width="11.19921875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rintOptions horizontalCentered="1" verticalCentered="1"/>
  <pageMargins left="0.39370078740157483" right="0.39370078740157483" top="1.1417322834645669" bottom="0.74803149606299213" header="0.31496062992125984" footer="0.31496062992125984"/>
  <pageSetup paperSize="9" orientation="portrait" r:id="rId1"/>
  <headerFooter differentOddEven="1">
    <oddHeader>&amp;L&amp;P &amp; 페이지</oddHeader>
    <evenHeader>&amp;R&amp;G</evenHeader>
  </headerFooter>
  <rowBreaks count="2" manualBreakCount="2">
    <brk id="29" max="16383" man="1"/>
    <brk id="60" max="16383" man="1"/>
  </rowBreaks>
  <colBreaks count="1" manualBreakCount="1">
    <brk id="9" max="1048575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I40"/>
  <sheetViews>
    <sheetView tabSelected="1" topLeftCell="A22" workbookViewId="0">
      <selection activeCell="H28" sqref="H28"/>
    </sheetView>
  </sheetViews>
  <sheetFormatPr defaultRowHeight="17.399999999999999"/>
  <cols>
    <col min="2" max="2" width="20.59765625" bestFit="1" customWidth="1"/>
    <col min="3" max="3" width="21.59765625" bestFit="1" customWidth="1"/>
    <col min="4" max="4" width="9.3984375" bestFit="1" customWidth="1"/>
    <col min="6" max="6" width="11" bestFit="1" customWidth="1"/>
    <col min="7" max="8" width="9" bestFit="1" customWidth="1"/>
    <col min="9" max="9" width="7.3984375" bestFit="1" customWidth="1"/>
  </cols>
  <sheetData>
    <row r="1" spans="1:9">
      <c r="A1" t="s">
        <v>0</v>
      </c>
      <c r="E1" t="s">
        <v>31</v>
      </c>
    </row>
    <row r="2" spans="1:9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>
      <c r="A3" s="5" t="s">
        <v>36</v>
      </c>
      <c r="B3" s="5">
        <f t="array" ref="B3">LARGE(IF(($B$10:$B$25=A3)*(RIGHT($A$10:$A$25,1)="1")+(RIGHT($A$10:$A$25,1)="2"), $D$10:$D$25),2)</f>
        <v>26</v>
      </c>
      <c r="C3" s="5">
        <f>COUNTIFS($B$10:$B$25, A3, $D$10:$D$25, "&gt;=20")</f>
        <v>4</v>
      </c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>
      <c r="A4" s="5" t="s">
        <v>38</v>
      </c>
      <c r="B4" s="5">
        <f t="array" ref="B4">LARGE(IF(($B$10:$B$25=A4)*(RIGHT($A$10:$A$25,1)="1")+(RIGHT($A$10:$A$25,1)="2"), $D$10:$D$25),2)</f>
        <v>23</v>
      </c>
      <c r="C4" s="5">
        <f t="shared" ref="C4:C5" si="0">COUNTIFS($B$10:$B$25, A4, $D$10:$D$25, "&gt;=20")</f>
        <v>1</v>
      </c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>
      <c r="A5" s="5" t="s">
        <v>40</v>
      </c>
      <c r="B5" s="5">
        <f t="array" ref="B5">LARGE(IF(($B$10:$B$25=A5)*(RIGHT($A$10:$A$25,1)="1")+(RIGHT($A$10:$A$25,1)="2"), $D$10:$D$25),2)</f>
        <v>23</v>
      </c>
      <c r="C5" s="5">
        <f t="shared" si="0"/>
        <v>3</v>
      </c>
    </row>
    <row r="8" spans="1:9">
      <c r="A8" t="s">
        <v>41</v>
      </c>
      <c r="B8" t="s">
        <v>42</v>
      </c>
    </row>
    <row r="9" spans="1:9">
      <c r="A9" s="5" t="s">
        <v>43</v>
      </c>
      <c r="B9" s="5" t="s">
        <v>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>
      <c r="A10" s="5" t="s">
        <v>50</v>
      </c>
      <c r="B10" s="5" t="s">
        <v>36</v>
      </c>
      <c r="C10" s="5" t="str">
        <f>SUBSTITUTE(A10,LEFT(A10,1),LEFT(B10,1))</f>
        <v>녹001</v>
      </c>
      <c r="D10" s="7">
        <v>38</v>
      </c>
      <c r="E10" s="8">
        <f>HLOOKUP(D10,$F$2:$I$4, MATCH(LEFT(A10,1),{"다","나"}, -1)+1)</f>
        <v>1300</v>
      </c>
      <c r="F10" s="9">
        <v>0.1</v>
      </c>
      <c r="G10" s="8">
        <f>PRODUCT(D10,E10,F10)</f>
        <v>4940</v>
      </c>
      <c r="H10" s="8" cm="1">
        <f t="array" ref="H10">fn생산단가(A10,E10)</f>
        <v>390</v>
      </c>
    </row>
    <row r="11" spans="1:9">
      <c r="A11" s="5" t="s">
        <v>51</v>
      </c>
      <c r="B11" s="5" t="s">
        <v>40</v>
      </c>
      <c r="C11" s="5" t="str">
        <f t="shared" ref="C11:C25" si="1">SUBSTITUTE(A11,LEFT(A11,1),LEFT(B11,1))</f>
        <v>카002</v>
      </c>
      <c r="D11" s="7">
        <v>26</v>
      </c>
      <c r="E11" s="8">
        <f>HLOOKUP(D11,$F$2:$I$4, MATCH(LEFT(A11,1),{"다","나"}, -1)+1)</f>
        <v>1400</v>
      </c>
      <c r="F11" s="9">
        <v>0.08</v>
      </c>
      <c r="G11" s="8">
        <f t="shared" ref="G11:G25" si="2">PRODUCT(D11,E11,F11)</f>
        <v>2912</v>
      </c>
      <c r="H11" s="8" cm="1">
        <f t="array" ref="H11">fn생산단가(A11,E11)</f>
        <v>420</v>
      </c>
    </row>
    <row r="12" spans="1:9">
      <c r="A12" s="5" t="s">
        <v>51</v>
      </c>
      <c r="B12" s="5" t="s">
        <v>40</v>
      </c>
      <c r="C12" s="5" t="str">
        <f t="shared" si="1"/>
        <v>카002</v>
      </c>
      <c r="D12" s="7">
        <v>20</v>
      </c>
      <c r="E12" s="8">
        <f>HLOOKUP(D12,$F$2:$I$4, MATCH(LEFT(A12,1),{"다","나"}, -1)+1)</f>
        <v>1400</v>
      </c>
      <c r="F12" s="9">
        <v>0.08</v>
      </c>
      <c r="G12" s="8">
        <f t="shared" si="2"/>
        <v>2240</v>
      </c>
      <c r="H12" s="8" cm="1">
        <f t="array" ref="H12">fn생산단가(A12,E12)</f>
        <v>420</v>
      </c>
    </row>
    <row r="13" spans="1:9">
      <c r="A13" s="5" t="s">
        <v>52</v>
      </c>
      <c r="B13" s="5" t="s">
        <v>36</v>
      </c>
      <c r="C13" s="5" t="str">
        <f t="shared" si="1"/>
        <v>녹011</v>
      </c>
      <c r="D13" s="7">
        <v>5</v>
      </c>
      <c r="E13" s="8">
        <f>HLOOKUP(D13,$F$2:$I$4, MATCH(LEFT(A13,1),{"다","나"}, -1)+1)</f>
        <v>1700</v>
      </c>
      <c r="F13" s="9">
        <v>0.03</v>
      </c>
      <c r="G13" s="8">
        <f t="shared" si="2"/>
        <v>255</v>
      </c>
      <c r="H13" s="8" cm="1">
        <f t="array" ref="H13">fn생산단가(A13,E13)</f>
        <v>510</v>
      </c>
    </row>
    <row r="14" spans="1:9">
      <c r="A14" s="5" t="s">
        <v>53</v>
      </c>
      <c r="B14" s="5" t="s">
        <v>36</v>
      </c>
      <c r="C14" s="5" t="str">
        <f t="shared" si="1"/>
        <v>녹021</v>
      </c>
      <c r="D14" s="7">
        <v>5</v>
      </c>
      <c r="E14" s="8">
        <f>HLOOKUP(D14,$F$2:$I$4, MATCH(LEFT(A14,1),{"다","나"}, -1)+1)</f>
        <v>1700</v>
      </c>
      <c r="F14" s="9">
        <v>0.03</v>
      </c>
      <c r="G14" s="8">
        <f t="shared" si="2"/>
        <v>255</v>
      </c>
      <c r="H14" s="8" cm="1">
        <f t="array" ref="H14">fn생산단가(A14,E14)</f>
        <v>510</v>
      </c>
    </row>
    <row r="15" spans="1:9">
      <c r="A15" s="5" t="s">
        <v>54</v>
      </c>
      <c r="B15" s="5" t="s">
        <v>38</v>
      </c>
      <c r="C15" s="5" t="str">
        <f t="shared" si="1"/>
        <v>세003</v>
      </c>
      <c r="D15" s="7">
        <v>12</v>
      </c>
      <c r="E15" s="8">
        <f>HLOOKUP(D15,$F$2:$I$4, MATCH(LEFT(A15,1),{"다","나"}, -1)+1)</f>
        <v>3500</v>
      </c>
      <c r="F15" s="9">
        <v>0.05</v>
      </c>
      <c r="G15" s="8">
        <f t="shared" si="2"/>
        <v>2100</v>
      </c>
      <c r="H15" s="8" cm="1">
        <f t="array" ref="H15">fn생산단가(A15,E15)</f>
        <v>700</v>
      </c>
    </row>
    <row r="16" spans="1:9">
      <c r="A16" s="5" t="s">
        <v>55</v>
      </c>
      <c r="B16" s="5" t="s">
        <v>40</v>
      </c>
      <c r="C16" s="5" t="str">
        <f t="shared" si="1"/>
        <v>카004</v>
      </c>
      <c r="D16" s="7">
        <v>12</v>
      </c>
      <c r="E16" s="8">
        <f>HLOOKUP(D16,$F$2:$I$4, MATCH(LEFT(A16,1),{"다","나"}, -1)+1)</f>
        <v>1500</v>
      </c>
      <c r="F16" s="9">
        <v>0.05</v>
      </c>
      <c r="G16" s="8">
        <f t="shared" si="2"/>
        <v>900</v>
      </c>
      <c r="H16" s="8" cm="1">
        <f t="array" ref="H16">fn생산단가(A16,E16)</f>
        <v>300</v>
      </c>
    </row>
    <row r="17" spans="1:8">
      <c r="A17" s="5" t="s">
        <v>56</v>
      </c>
      <c r="B17" s="5" t="s">
        <v>38</v>
      </c>
      <c r="C17" s="5" t="str">
        <f t="shared" si="1"/>
        <v>세002</v>
      </c>
      <c r="D17" s="7">
        <v>23</v>
      </c>
      <c r="E17" s="8">
        <f>HLOOKUP(D17,$F$2:$I$4, MATCH(LEFT(A17,1),{"다","나"}, -1)+1)</f>
        <v>3350</v>
      </c>
      <c r="F17" s="9">
        <v>0.08</v>
      </c>
      <c r="G17" s="8">
        <f t="shared" si="2"/>
        <v>6164</v>
      </c>
      <c r="H17" s="8" cm="1">
        <f t="array" ref="H17">fn생산단가(A17,E17)</f>
        <v>1005</v>
      </c>
    </row>
    <row r="18" spans="1:8">
      <c r="A18" s="5" t="s">
        <v>57</v>
      </c>
      <c r="B18" s="5" t="s">
        <v>36</v>
      </c>
      <c r="C18" s="5" t="str">
        <f t="shared" si="1"/>
        <v>녹005</v>
      </c>
      <c r="D18" s="7">
        <v>38</v>
      </c>
      <c r="E18" s="8">
        <f>HLOOKUP(D18,$F$2:$I$4, MATCH(LEFT(A18,1),{"다","나"}, -1)+1)</f>
        <v>1300</v>
      </c>
      <c r="F18" s="9">
        <v>0.1</v>
      </c>
      <c r="G18" s="8">
        <f t="shared" si="2"/>
        <v>4940</v>
      </c>
      <c r="H18" s="8" cm="1">
        <f t="array" ref="H18">fn생산단가(A18,E18)</f>
        <v>260</v>
      </c>
    </row>
    <row r="19" spans="1:8">
      <c r="A19" s="5" t="s">
        <v>58</v>
      </c>
      <c r="B19" s="5" t="s">
        <v>36</v>
      </c>
      <c r="C19" s="5" t="str">
        <f t="shared" si="1"/>
        <v>녹052</v>
      </c>
      <c r="D19" s="7">
        <v>15</v>
      </c>
      <c r="E19" s="8">
        <f>HLOOKUP(D19,$F$2:$I$4, MATCH(LEFT(A19,1),{"다","나"}, -1)+1)</f>
        <v>1500</v>
      </c>
      <c r="F19" s="9">
        <v>0.05</v>
      </c>
      <c r="G19" s="8">
        <f t="shared" si="2"/>
        <v>1125</v>
      </c>
      <c r="H19" s="8" cm="1">
        <f t="array" ref="H19">fn생산단가(A19,E19)</f>
        <v>450</v>
      </c>
    </row>
    <row r="20" spans="1:8">
      <c r="A20" s="5" t="s">
        <v>59</v>
      </c>
      <c r="B20" s="5" t="s">
        <v>36</v>
      </c>
      <c r="C20" s="5" t="str">
        <f t="shared" si="1"/>
        <v>녹351</v>
      </c>
      <c r="D20" s="7">
        <v>8</v>
      </c>
      <c r="E20" s="8">
        <f>HLOOKUP(D20,$F$2:$I$4, MATCH(LEFT(A20,1),{"다","나"}, -1)+1)</f>
        <v>1700</v>
      </c>
      <c r="F20" s="9">
        <v>0.03</v>
      </c>
      <c r="G20" s="8">
        <f t="shared" si="2"/>
        <v>408</v>
      </c>
      <c r="H20" s="8" cm="1">
        <f t="array" ref="H20">fn생산단가(A20,E20)</f>
        <v>510</v>
      </c>
    </row>
    <row r="21" spans="1:8">
      <c r="A21" s="5" t="s">
        <v>60</v>
      </c>
      <c r="B21" s="5" t="s">
        <v>40</v>
      </c>
      <c r="C21" s="5" t="str">
        <f t="shared" si="1"/>
        <v>카154</v>
      </c>
      <c r="D21" s="7">
        <v>35</v>
      </c>
      <c r="E21" s="8">
        <f>HLOOKUP(D21,$F$2:$I$4, MATCH(LEFT(A21,1),{"다","나"}, -1)+1)</f>
        <v>1300</v>
      </c>
      <c r="F21" s="9">
        <v>0.1</v>
      </c>
      <c r="G21" s="8">
        <f t="shared" si="2"/>
        <v>4550</v>
      </c>
      <c r="H21" s="8" cm="1">
        <f t="array" ref="H21">fn생산단가(A21,E21)</f>
        <v>260</v>
      </c>
    </row>
    <row r="22" spans="1:8">
      <c r="A22" s="5" t="s">
        <v>61</v>
      </c>
      <c r="B22" s="5" t="s">
        <v>38</v>
      </c>
      <c r="C22" s="5" t="str">
        <f t="shared" si="1"/>
        <v>세502</v>
      </c>
      <c r="D22" s="7">
        <v>18</v>
      </c>
      <c r="E22" s="8">
        <f>HLOOKUP(D22,$F$2:$I$4, MATCH(LEFT(A22,1),{"다","나"}, -1)+1)</f>
        <v>3500</v>
      </c>
      <c r="F22" s="9">
        <v>0.05</v>
      </c>
      <c r="G22" s="8">
        <f t="shared" si="2"/>
        <v>3150</v>
      </c>
      <c r="H22" s="8" cm="1">
        <f t="array" ref="H22">fn생산단가(A22,E22)</f>
        <v>1050</v>
      </c>
    </row>
    <row r="23" spans="1:8">
      <c r="A23" s="5" t="s">
        <v>62</v>
      </c>
      <c r="B23" s="5" t="s">
        <v>36</v>
      </c>
      <c r="C23" s="5" t="str">
        <f t="shared" si="1"/>
        <v>녹125</v>
      </c>
      <c r="D23" s="7">
        <v>23</v>
      </c>
      <c r="E23" s="8">
        <f>HLOOKUP(D23,$F$2:$I$4, MATCH(LEFT(A23,1),{"다","나"}, -1)+1)</f>
        <v>1400</v>
      </c>
      <c r="F23" s="9">
        <v>0.08</v>
      </c>
      <c r="G23" s="8">
        <f t="shared" si="2"/>
        <v>2576</v>
      </c>
      <c r="H23" s="8" cm="1">
        <f t="array" ref="H23">fn생산단가(A23,E23)</f>
        <v>280</v>
      </c>
    </row>
    <row r="24" spans="1:8">
      <c r="A24" s="5" t="s">
        <v>63</v>
      </c>
      <c r="B24" s="5" t="s">
        <v>36</v>
      </c>
      <c r="C24" s="5" t="str">
        <f t="shared" si="1"/>
        <v>녹253</v>
      </c>
      <c r="D24" s="7">
        <v>35</v>
      </c>
      <c r="E24" s="8">
        <f>HLOOKUP(D24,$F$2:$I$4, MATCH(LEFT(A24,1),{"다","나"}, -1)+1)</f>
        <v>1300</v>
      </c>
      <c r="F24" s="9">
        <v>0.1</v>
      </c>
      <c r="G24" s="8">
        <f t="shared" si="2"/>
        <v>4550</v>
      </c>
      <c r="H24" s="8" cm="1">
        <f t="array" ref="H24">fn생산단가(A24,E24)</f>
        <v>260</v>
      </c>
    </row>
    <row r="25" spans="1:8">
      <c r="A25" s="5" t="s">
        <v>64</v>
      </c>
      <c r="B25" s="5" t="s">
        <v>38</v>
      </c>
      <c r="C25" s="5" t="str">
        <f t="shared" si="1"/>
        <v>세244</v>
      </c>
      <c r="D25" s="7">
        <v>10</v>
      </c>
      <c r="E25" s="8">
        <f>HLOOKUP(D25,$F$2:$I$4, MATCH(LEFT(A25,1),{"다","나"}, -1)+1)</f>
        <v>3500</v>
      </c>
      <c r="F25" s="9">
        <v>0.05</v>
      </c>
      <c r="G25" s="8">
        <f t="shared" si="2"/>
        <v>1750</v>
      </c>
      <c r="H25" s="8" cm="1">
        <f t="array" ref="H25">fn생산단가(A25,E25)</f>
        <v>700</v>
      </c>
    </row>
    <row r="27" spans="1:8">
      <c r="A27" t="s">
        <v>65</v>
      </c>
    </row>
    <row r="28" spans="1:8">
      <c r="A28" s="21"/>
      <c r="B28" s="10" t="s">
        <v>45</v>
      </c>
      <c r="C28" s="11"/>
      <c r="D28" s="11"/>
      <c r="E28" s="12"/>
    </row>
    <row r="29" spans="1:8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>
      <c r="A30" s="5" t="s">
        <v>36</v>
      </c>
      <c r="B30" s="7">
        <f t="array" ref="B30">SUM(($B$10:$B$25=$A30)*($D$10:$D$25&gt;=B$29))</f>
        <v>3</v>
      </c>
      <c r="C30" s="7">
        <f t="array" ref="C30">SUM(($B$10:$B$25=$A30)*($D$10:$D$25&gt;=C$29))</f>
        <v>4</v>
      </c>
      <c r="D30" s="7">
        <f t="array" ref="D30">SUM(($B$10:$B$25=$A30)*($D$10:$D$25&gt;=D$29))</f>
        <v>5</v>
      </c>
      <c r="E30" s="7">
        <f t="array" ref="E30">SUM(($B$10:$B$25=$A30)*($D$10:$D$25&gt;=E$29))</f>
        <v>8</v>
      </c>
    </row>
    <row r="31" spans="1:8">
      <c r="A31" s="5" t="s">
        <v>38</v>
      </c>
      <c r="B31" s="7">
        <f t="array" ref="B31">SUM(($B$10:$B$25=$A31)*($D$10:$D$25&gt;=B$29))</f>
        <v>0</v>
      </c>
      <c r="C31" s="7">
        <f t="array" ref="C31">SUM(($B$10:$B$25=$A31)*($D$10:$D$25&gt;=C$29))</f>
        <v>1</v>
      </c>
      <c r="D31" s="7">
        <f t="array" ref="D31">SUM(($B$10:$B$25=$A31)*($D$10:$D$25&gt;=D$29))</f>
        <v>4</v>
      </c>
      <c r="E31" s="7">
        <f t="array" ref="E31">SUM(($B$10:$B$25=$A31)*($D$10:$D$25&gt;=E$29))</f>
        <v>4</v>
      </c>
    </row>
    <row r="32" spans="1:8">
      <c r="A32" s="5" t="s">
        <v>40</v>
      </c>
      <c r="B32" s="7">
        <f t="array" ref="B32">SUM(($B$10:$B$25=$A32)*($D$10:$D$25&gt;=B$29))</f>
        <v>1</v>
      </c>
      <c r="C32" s="7">
        <f t="array" ref="C32">SUM(($B$10:$B$25=$A32)*($D$10:$D$25&gt;=C$29))</f>
        <v>3</v>
      </c>
      <c r="D32" s="7">
        <f t="array" ref="D32">SUM(($B$10:$B$25=$A32)*($D$10:$D$25&gt;=D$29))</f>
        <v>4</v>
      </c>
      <c r="E32" s="7">
        <f t="array" ref="E32">SUM(($B$10:$B$25=$A32)*($D$10:$D$25&gt;=E$29))</f>
        <v>4</v>
      </c>
    </row>
    <row r="34" spans="1:6">
      <c r="A34" t="s">
        <v>67</v>
      </c>
      <c r="B34" t="s">
        <v>68</v>
      </c>
      <c r="F34" s="14"/>
    </row>
    <row r="35" spans="1:6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129</v>
      </c>
    </row>
    <row r="36" spans="1:6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20">
        <f>SLN(C36,D36,E36)</f>
        <v>260000</v>
      </c>
    </row>
    <row r="37" spans="1:6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20">
        <f t="shared" ref="F37:F40" si="3">SLN(C37,D37,E37)</f>
        <v>70000</v>
      </c>
    </row>
    <row r="38" spans="1:6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20">
        <f t="shared" si="3"/>
        <v>80000</v>
      </c>
    </row>
    <row r="39" spans="1:6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20">
        <f t="shared" si="3"/>
        <v>136000</v>
      </c>
    </row>
    <row r="40" spans="1:6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20">
        <f t="shared" si="3"/>
        <v>50000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28555-B65C-465F-B46B-9ABAC94BF782}">
  <sheetPr codeName="Sheet9"/>
  <dimension ref="A1:E4"/>
  <sheetViews>
    <sheetView workbookViewId="0">
      <selection activeCell="H21" sqref="H21"/>
    </sheetView>
  </sheetViews>
  <sheetFormatPr defaultRowHeight="17.399999999999999"/>
  <cols>
    <col min="1" max="1" width="8.8984375" bestFit="1" customWidth="1"/>
    <col min="2" max="2" width="10.8984375" bestFit="1" customWidth="1"/>
    <col min="3" max="5" width="8.8984375" bestFit="1" customWidth="1"/>
  </cols>
  <sheetData>
    <row r="1" spans="1:5">
      <c r="A1" s="26" t="s">
        <v>147</v>
      </c>
    </row>
    <row r="3" spans="1:5">
      <c r="A3" t="s">
        <v>132</v>
      </c>
      <c r="B3" t="s">
        <v>144</v>
      </c>
      <c r="C3" t="s">
        <v>89</v>
      </c>
      <c r="D3" t="s">
        <v>143</v>
      </c>
      <c r="E3" t="s">
        <v>145</v>
      </c>
    </row>
    <row r="4" spans="1:5">
      <c r="A4" t="s">
        <v>146</v>
      </c>
      <c r="B4" s="25">
        <v>44462</v>
      </c>
      <c r="C4" t="s">
        <v>136</v>
      </c>
      <c r="D4" t="s">
        <v>140</v>
      </c>
      <c r="E4">
        <v>950000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E11"/>
  <sheetViews>
    <sheetView workbookViewId="0">
      <selection activeCell="B9" sqref="B9"/>
    </sheetView>
  </sheetViews>
  <sheetFormatPr defaultRowHeight="17.399999999999999"/>
  <cols>
    <col min="1" max="1" width="7" bestFit="1" customWidth="1"/>
    <col min="2" max="5" width="12.296875" bestFit="1" customWidth="1"/>
    <col min="6" max="7" width="16.8984375" bestFit="1" customWidth="1"/>
    <col min="8" max="8" width="12.296875" bestFit="1" customWidth="1"/>
    <col min="9" max="9" width="15.5" bestFit="1" customWidth="1"/>
    <col min="10" max="10" width="12.296875" bestFit="1" customWidth="1"/>
  </cols>
  <sheetData>
    <row r="2" spans="1:5">
      <c r="A2" s="22" t="s">
        <v>132</v>
      </c>
      <c r="B2" t="s">
        <v>133</v>
      </c>
    </row>
    <row r="4" spans="1:5">
      <c r="B4" s="22" t="s">
        <v>143</v>
      </c>
    </row>
    <row r="5" spans="1:5">
      <c r="B5" t="s">
        <v>140</v>
      </c>
      <c r="D5" t="s">
        <v>141</v>
      </c>
    </row>
    <row r="6" spans="1:5">
      <c r="A6" s="22" t="s">
        <v>89</v>
      </c>
      <c r="B6" t="s">
        <v>139</v>
      </c>
      <c r="C6" t="s">
        <v>142</v>
      </c>
      <c r="D6" t="s">
        <v>139</v>
      </c>
      <c r="E6" t="s">
        <v>142</v>
      </c>
    </row>
    <row r="7" spans="1:5">
      <c r="A7" s="23" t="s">
        <v>138</v>
      </c>
      <c r="B7" s="24"/>
      <c r="C7" s="24">
        <v>0</v>
      </c>
      <c r="D7" s="24">
        <v>950000</v>
      </c>
      <c r="E7" s="24">
        <v>140000</v>
      </c>
    </row>
    <row r="8" spans="1:5">
      <c r="A8" s="23" t="s">
        <v>137</v>
      </c>
      <c r="B8" s="24">
        <v>950000</v>
      </c>
      <c r="C8" s="24">
        <v>140000</v>
      </c>
      <c r="D8" s="24">
        <v>950000</v>
      </c>
      <c r="E8" s="24">
        <v>140000</v>
      </c>
    </row>
    <row r="9" spans="1:5">
      <c r="A9" s="23" t="s">
        <v>136</v>
      </c>
      <c r="B9" s="24">
        <v>950000</v>
      </c>
      <c r="C9" s="24">
        <v>140000</v>
      </c>
      <c r="D9" s="24"/>
      <c r="E9" s="24">
        <v>0</v>
      </c>
    </row>
    <row r="10" spans="1:5">
      <c r="A10" s="23" t="s">
        <v>134</v>
      </c>
      <c r="B10" s="24"/>
      <c r="C10" s="24">
        <v>0</v>
      </c>
      <c r="D10" s="24">
        <v>950000</v>
      </c>
      <c r="E10" s="24">
        <v>140000</v>
      </c>
    </row>
    <row r="11" spans="1:5">
      <c r="A11" s="23" t="s">
        <v>135</v>
      </c>
      <c r="B11" s="24"/>
      <c r="C11" s="24">
        <v>0</v>
      </c>
      <c r="D11" s="24">
        <v>950000</v>
      </c>
      <c r="E11" s="24">
        <v>140000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5D0A8-09B0-47AA-97C2-923BDC0B2586}">
  <sheetPr codeName="Sheet10">
    <outlinePr summaryBelow="0"/>
  </sheetPr>
  <dimension ref="B1:F12"/>
  <sheetViews>
    <sheetView showGridLines="0" workbookViewId="0"/>
  </sheetViews>
  <sheetFormatPr defaultRowHeight="17.399999999999999" outlineLevelRow="1" outlineLevelCol="1"/>
  <cols>
    <col min="3" max="3" width="6.5" bestFit="1" customWidth="1"/>
    <col min="4" max="6" width="10.69921875" bestFit="1" customWidth="1" outlineLevel="1"/>
  </cols>
  <sheetData>
    <row r="1" spans="2:6" ht="18" thickBot="1"/>
    <row r="2" spans="2:6">
      <c r="B2" s="29" t="s">
        <v>153</v>
      </c>
      <c r="C2" s="30"/>
      <c r="D2" s="35"/>
      <c r="E2" s="35"/>
      <c r="F2" s="35"/>
    </row>
    <row r="3" spans="2:6" collapsed="1">
      <c r="B3" s="28"/>
      <c r="C3" s="28"/>
      <c r="D3" s="36" t="s">
        <v>155</v>
      </c>
      <c r="E3" s="36" t="s">
        <v>151</v>
      </c>
      <c r="F3" s="36" t="s">
        <v>160</v>
      </c>
    </row>
    <row r="4" spans="2:6" ht="93.6" hidden="1" outlineLevel="1">
      <c r="B4" s="31"/>
      <c r="C4" s="31"/>
      <c r="E4" s="38" t="s">
        <v>152</v>
      </c>
      <c r="F4" s="38" t="s">
        <v>161</v>
      </c>
    </row>
    <row r="5" spans="2:6">
      <c r="B5" s="32" t="s">
        <v>154</v>
      </c>
      <c r="C5" s="33"/>
      <c r="D5" s="11"/>
      <c r="E5" s="11"/>
      <c r="F5" s="11"/>
    </row>
    <row r="6" spans="2:6" outlineLevel="1">
      <c r="B6" s="31"/>
      <c r="C6" s="31" t="s">
        <v>148</v>
      </c>
      <c r="D6">
        <v>291</v>
      </c>
      <c r="E6" s="37">
        <v>300</v>
      </c>
      <c r="F6" s="37">
        <v>250</v>
      </c>
    </row>
    <row r="7" spans="2:6" outlineLevel="1">
      <c r="B7" s="31"/>
      <c r="C7" s="31" t="s">
        <v>149</v>
      </c>
      <c r="D7">
        <v>580</v>
      </c>
      <c r="E7" s="37">
        <v>600</v>
      </c>
      <c r="F7" s="37">
        <v>550</v>
      </c>
    </row>
    <row r="8" spans="2:6">
      <c r="B8" s="32" t="s">
        <v>156</v>
      </c>
      <c r="C8" s="33"/>
      <c r="D8" s="11"/>
      <c r="E8" s="11"/>
      <c r="F8" s="11"/>
    </row>
    <row r="9" spans="2:6" ht="18" outlineLevel="1" thickBot="1">
      <c r="B9" s="34"/>
      <c r="C9" s="34" t="s">
        <v>150</v>
      </c>
      <c r="D9" s="27">
        <v>1420043</v>
      </c>
      <c r="E9" s="27">
        <v>1467900</v>
      </c>
      <c r="F9" s="27">
        <v>1318750</v>
      </c>
    </row>
    <row r="10" spans="2:6">
      <c r="B10" t="s">
        <v>157</v>
      </c>
    </row>
    <row r="11" spans="2:6">
      <c r="B11" t="s">
        <v>158</v>
      </c>
    </row>
    <row r="12" spans="2:6">
      <c r="B12" t="s">
        <v>159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E16"/>
  <sheetViews>
    <sheetView workbookViewId="0">
      <selection activeCell="I13" sqref="I13"/>
    </sheetView>
  </sheetViews>
  <sheetFormatPr defaultRowHeight="17.399999999999999"/>
  <cols>
    <col min="1" max="1" width="9.8984375" bestFit="1" customWidth="1"/>
    <col min="5" max="5" width="12.69921875" customWidth="1"/>
    <col min="6" max="6" width="2.5" customWidth="1"/>
  </cols>
  <sheetData>
    <row r="2" spans="1:5">
      <c r="A2" t="s">
        <v>86</v>
      </c>
    </row>
    <row r="3" spans="1:5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>
      <c r="A4" s="16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66300</v>
      </c>
    </row>
    <row r="5" spans="1:5">
      <c r="A5" s="16">
        <v>45075</v>
      </c>
      <c r="B5" s="5" t="s">
        <v>84</v>
      </c>
      <c r="C5" s="7">
        <v>278</v>
      </c>
      <c r="D5" s="7">
        <v>4</v>
      </c>
      <c r="E5" s="8">
        <f t="shared" si="0"/>
        <v>164400</v>
      </c>
    </row>
    <row r="6" spans="1:5">
      <c r="A6" s="16">
        <v>45084</v>
      </c>
      <c r="B6" s="5" t="s">
        <v>84</v>
      </c>
      <c r="C6" s="7">
        <v>349</v>
      </c>
      <c r="D6" s="7">
        <v>1</v>
      </c>
      <c r="E6" s="8">
        <f t="shared" si="0"/>
        <v>208800</v>
      </c>
    </row>
    <row r="7" spans="1:5">
      <c r="A7" s="16">
        <v>45088</v>
      </c>
      <c r="B7" s="5" t="s">
        <v>83</v>
      </c>
      <c r="C7" s="7">
        <v>321</v>
      </c>
      <c r="D7" s="7">
        <v>7</v>
      </c>
      <c r="E7" s="8">
        <f t="shared" si="0"/>
        <v>94200</v>
      </c>
    </row>
    <row r="8" spans="1:5">
      <c r="A8" s="16">
        <v>45088</v>
      </c>
      <c r="B8" s="5" t="s">
        <v>83</v>
      </c>
      <c r="C8" s="7">
        <v>546</v>
      </c>
      <c r="D8" s="7">
        <v>8</v>
      </c>
      <c r="E8" s="8">
        <f t="shared" si="0"/>
        <v>161400</v>
      </c>
    </row>
    <row r="9" spans="1:5">
      <c r="A9" s="16">
        <v>45116</v>
      </c>
      <c r="B9" s="5" t="s">
        <v>84</v>
      </c>
      <c r="C9" s="7">
        <v>246</v>
      </c>
      <c r="D9" s="7">
        <v>2</v>
      </c>
      <c r="E9" s="8">
        <f t="shared" si="0"/>
        <v>146400</v>
      </c>
    </row>
    <row r="10" spans="1:5">
      <c r="A10" s="16">
        <v>45132</v>
      </c>
      <c r="B10" s="5" t="s">
        <v>84</v>
      </c>
      <c r="C10" s="7">
        <v>531</v>
      </c>
      <c r="D10" s="7">
        <v>5</v>
      </c>
      <c r="E10" s="8">
        <f t="shared" si="0"/>
        <v>315600</v>
      </c>
    </row>
    <row r="11" spans="1:5">
      <c r="A11" s="16">
        <v>45145</v>
      </c>
      <c r="B11" s="5" t="s">
        <v>84</v>
      </c>
      <c r="C11" s="7">
        <v>521</v>
      </c>
      <c r="D11" s="7">
        <v>3</v>
      </c>
      <c r="E11" s="8">
        <f t="shared" si="0"/>
        <v>310800</v>
      </c>
    </row>
    <row r="12" spans="1:5">
      <c r="A12" s="41" t="s">
        <v>27</v>
      </c>
      <c r="B12" s="42"/>
      <c r="C12" s="7">
        <f>SUM(C4:C11)</f>
        <v>3018</v>
      </c>
      <c r="D12" s="7">
        <f>SUM(D4:D11)</f>
        <v>35</v>
      </c>
      <c r="E12" s="8">
        <f>SUM(E4:E11)</f>
        <v>1467900</v>
      </c>
    </row>
    <row r="14" spans="1:5">
      <c r="A14" s="41" t="s">
        <v>85</v>
      </c>
      <c r="B14" s="42"/>
    </row>
    <row r="15" spans="1:5">
      <c r="A15" s="5" t="s">
        <v>83</v>
      </c>
      <c r="B15" s="5">
        <v>300</v>
      </c>
    </row>
    <row r="16" spans="1:5">
      <c r="A16" s="5" t="s">
        <v>84</v>
      </c>
      <c r="B16" s="5">
        <v>600</v>
      </c>
    </row>
  </sheetData>
  <scenarios current="1" show="0" sqref="E12">
    <scenario name="단가 증가" locked="1" count="2" user="정종환" comment="만든 사람 정종환 날짜 2025-08-10_x000a_수정한 사람 정종환 날짜 2025-08-10">
      <inputCells r="B15" val="300"/>
      <inputCells r="B16" val="600"/>
    </scenario>
    <scenario name="단가 감소" locked="1" count="2" user="정종환" comment="만든 사람 정종환 날짜 2025-08-10">
      <inputCells r="B15" val="250"/>
      <inputCells r="B16" val="550"/>
    </scenario>
  </scenarios>
  <mergeCells count="2">
    <mergeCell ref="A12:B12"/>
    <mergeCell ref="A14:B14"/>
  </mergeCells>
  <phoneticPr fontId="1" type="noConversion"/>
  <dataValidations count="1">
    <dataValidation type="list" allowBlank="1" showInputMessage="1" showErrorMessage="1" promptTitle="입력방법" prompt="목록에서 선택하세요" sqref="B4:B11" xr:uid="{A34C4F69-E35B-4018-AC77-9C3CC85658FE}">
      <formula1>판매형태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H11"/>
  <sheetViews>
    <sheetView topLeftCell="A8" zoomScaleNormal="100" workbookViewId="0">
      <selection activeCell="L19" sqref="L19"/>
    </sheetView>
  </sheetViews>
  <sheetFormatPr defaultRowHeight="17.399999999999999"/>
  <cols>
    <col min="4" max="4" width="11.59765625" bestFit="1" customWidth="1"/>
  </cols>
  <sheetData>
    <row r="1" spans="1:8" ht="21">
      <c r="A1" s="43" t="s">
        <v>87</v>
      </c>
      <c r="B1" s="43"/>
      <c r="C1" s="43"/>
      <c r="D1" s="43"/>
      <c r="E1" s="43"/>
      <c r="F1" s="43"/>
      <c r="G1" s="43"/>
      <c r="H1" s="43"/>
    </row>
    <row r="2" spans="1:8">
      <c r="A2" t="s">
        <v>130</v>
      </c>
      <c r="H2" s="14" t="s">
        <v>88</v>
      </c>
    </row>
    <row r="3" spans="1:8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D11"/>
  <sheetViews>
    <sheetView workbookViewId="0">
      <selection activeCell="A3" sqref="A3:A11"/>
    </sheetView>
  </sheetViews>
  <sheetFormatPr defaultRowHeight="17.399999999999999"/>
  <cols>
    <col min="1" max="1" width="11.69921875" customWidth="1"/>
  </cols>
  <sheetData>
    <row r="1" spans="1:4">
      <c r="A1" t="s">
        <v>86</v>
      </c>
    </row>
    <row r="2" spans="1:4">
      <c r="A2" s="17" t="s">
        <v>114</v>
      </c>
      <c r="B2" s="5" t="s">
        <v>102</v>
      </c>
      <c r="C2" s="5" t="s">
        <v>103</v>
      </c>
      <c r="D2" s="5" t="s">
        <v>104</v>
      </c>
    </row>
    <row r="3" spans="1:4">
      <c r="A3" s="40" t="s">
        <v>105</v>
      </c>
      <c r="B3" s="39">
        <v>1</v>
      </c>
      <c r="C3" s="39">
        <v>2</v>
      </c>
      <c r="D3" s="39">
        <v>1</v>
      </c>
    </row>
    <row r="4" spans="1:4">
      <c r="A4" s="40" t="s">
        <v>106</v>
      </c>
      <c r="B4" s="39">
        <v>0</v>
      </c>
      <c r="C4" s="39">
        <v>0</v>
      </c>
      <c r="D4" s="39">
        <v>0</v>
      </c>
    </row>
    <row r="5" spans="1:4">
      <c r="A5" s="40" t="s">
        <v>107</v>
      </c>
      <c r="B5" s="39">
        <v>0</v>
      </c>
      <c r="C5" s="39">
        <v>1</v>
      </c>
      <c r="D5" s="39">
        <v>0</v>
      </c>
    </row>
    <row r="6" spans="1:4">
      <c r="A6" s="40" t="s">
        <v>108</v>
      </c>
      <c r="B6" s="39">
        <v>0</v>
      </c>
      <c r="C6" s="39">
        <v>1</v>
      </c>
      <c r="D6" s="39">
        <v>0</v>
      </c>
    </row>
    <row r="7" spans="1:4">
      <c r="A7" s="40" t="s">
        <v>109</v>
      </c>
      <c r="B7" s="39">
        <v>1</v>
      </c>
      <c r="C7" s="39">
        <v>0</v>
      </c>
      <c r="D7" s="39">
        <v>0</v>
      </c>
    </row>
    <row r="8" spans="1:4">
      <c r="A8" s="40" t="s">
        <v>110</v>
      </c>
      <c r="B8" s="39">
        <v>0</v>
      </c>
      <c r="C8" s="39">
        <v>1</v>
      </c>
      <c r="D8" s="39">
        <v>1</v>
      </c>
    </row>
    <row r="9" spans="1:4">
      <c r="A9" s="40" t="s">
        <v>111</v>
      </c>
      <c r="B9" s="39">
        <v>0</v>
      </c>
      <c r="C9" s="39">
        <v>0</v>
      </c>
      <c r="D9" s="39">
        <v>1</v>
      </c>
    </row>
    <row r="10" spans="1:4">
      <c r="A10" s="40" t="s">
        <v>112</v>
      </c>
      <c r="B10" s="39">
        <v>1</v>
      </c>
      <c r="C10" s="39">
        <v>2</v>
      </c>
      <c r="D10" s="39">
        <v>2</v>
      </c>
    </row>
    <row r="11" spans="1:4">
      <c r="A11" s="40" t="s">
        <v>113</v>
      </c>
      <c r="B11" s="39">
        <v>1</v>
      </c>
      <c r="C11" s="39">
        <v>0</v>
      </c>
      <c r="D11" s="39">
        <v>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4</xdr:col>
                    <xdr:colOff>7620</xdr:colOff>
                    <xdr:row>1</xdr:row>
                    <xdr:rowOff>7620</xdr:rowOff>
                  </from>
                  <to>
                    <xdr:col>5</xdr:col>
                    <xdr:colOff>655320</xdr:colOff>
                    <xdr:row>2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존칭적용">
                <anchor moveWithCells="1" sizeWithCells="1">
                  <from>
                    <xdr:col>4</xdr:col>
                    <xdr:colOff>7620</xdr:colOff>
                    <xdr:row>3</xdr:row>
                    <xdr:rowOff>30480</xdr:rowOff>
                  </from>
                  <to>
                    <xdr:col>5</xdr:col>
                    <xdr:colOff>647700</xdr:colOff>
                    <xdr:row>4</xdr:row>
                    <xdr:rowOff>205740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4</vt:i4>
      </vt:variant>
    </vt:vector>
  </HeadingPairs>
  <TitlesOfParts>
    <vt:vector size="14" baseType="lpstr">
      <vt:lpstr>기본작업-1</vt:lpstr>
      <vt:lpstr>기본작업-2</vt:lpstr>
      <vt:lpstr>계산작업</vt:lpstr>
      <vt:lpstr>유통부대리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  <vt:lpstr>판매형태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종환 정</cp:lastModifiedBy>
  <cp:lastPrinted>2025-08-10T12:39:46Z</cp:lastPrinted>
  <dcterms:created xsi:type="dcterms:W3CDTF">2023-05-11T11:47:16Z</dcterms:created>
  <dcterms:modified xsi:type="dcterms:W3CDTF">2025-08-10T14:12:16Z</dcterms:modified>
</cp:coreProperties>
</file>