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ideh\OneDrive\바탕 화면\1. 컴활1급 실기\01 엑셀\03 기본모의고사\"/>
    </mc:Choice>
  </mc:AlternateContent>
  <xr:revisionPtr revIDLastSave="0" documentId="13_ncr:1_{827A72EB-3620-4CCE-9770-37C7852FCC16}" xr6:coauthVersionLast="47" xr6:coauthVersionMax="47" xr10:uidLastSave="{00000000-0000-0000-0000-000000000000}"/>
  <bookViews>
    <workbookView xWindow="-110" yWindow="-110" windowWidth="25820" windowHeight="15500" tabRatio="791" activeTab="4" xr2:uid="{0E0FC216-47B2-48BC-BA16-25062CF71296}"/>
  </bookViews>
  <sheets>
    <sheet name="기본작업-1" sheetId="1" r:id="rId1"/>
    <sheet name="기본작업-2" sheetId="8" r:id="rId2"/>
    <sheet name="계산작업" sheetId="2" r:id="rId3"/>
    <sheet name="유통부대리" sheetId="9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Titles" localSheetId="1">'기본작업-2'!$1:$1</definedName>
  </definedNames>
  <calcPr calcId="191029"/>
  <pivotCaches>
    <pivotCache cacheId="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7" i="2" l="1"/>
  <c r="F38" i="2"/>
  <c r="F39" i="2"/>
  <c r="F40" i="2"/>
  <c r="F36" i="2"/>
  <c r="B31" i="2" a="1"/>
  <c r="B31" i="2" s="1"/>
  <c r="C31" i="2" a="1"/>
  <c r="C31" i="2" s="1"/>
  <c r="D31" i="2" a="1"/>
  <c r="D31" i="2" s="1"/>
  <c r="E31" i="2" a="1"/>
  <c r="E31" i="2" s="1"/>
  <c r="B32" i="2" a="1"/>
  <c r="B32" i="2" s="1"/>
  <c r="C32" i="2" a="1"/>
  <c r="C32" i="2" s="1"/>
  <c r="D32" i="2" a="1"/>
  <c r="D32" i="2" s="1"/>
  <c r="E32" i="2" a="1"/>
  <c r="E32" i="2" s="1"/>
  <c r="C30" i="2" a="1"/>
  <c r="C30" i="2" s="1"/>
  <c r="D30" i="2" a="1"/>
  <c r="D30" i="2" s="1"/>
  <c r="E30" i="2" a="1"/>
  <c r="E30" i="2" s="1"/>
  <c r="B30" i="2" a="1"/>
  <c r="B30" i="2" s="1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10" i="2"/>
  <c r="E11" i="2" a="1"/>
  <c r="E11" i="2" s="1"/>
  <c r="E12" i="2" a="1"/>
  <c r="E12" i="2" s="1"/>
  <c r="E13" i="2" a="1"/>
  <c r="E13" i="2" s="1"/>
  <c r="E14" i="2" a="1"/>
  <c r="E14" i="2"/>
  <c r="E15" i="2" a="1"/>
  <c r="E15" i="2" s="1"/>
  <c r="E16" i="2" a="1"/>
  <c r="E16" i="2" s="1"/>
  <c r="E17" i="2" a="1"/>
  <c r="E17" i="2" s="1"/>
  <c r="E18" i="2" a="1"/>
  <c r="E18" i="2"/>
  <c r="E19" i="2" a="1"/>
  <c r="E19" i="2" s="1"/>
  <c r="E20" i="2" a="1"/>
  <c r="E20" i="2" s="1"/>
  <c r="E21" i="2" a="1"/>
  <c r="E21" i="2" s="1"/>
  <c r="E22" i="2" a="1"/>
  <c r="E22" i="2" s="1"/>
  <c r="E23" i="2" a="1"/>
  <c r="E23" i="2" s="1"/>
  <c r="E24" i="2" a="1"/>
  <c r="E24" i="2" s="1"/>
  <c r="E25" i="2" a="1"/>
  <c r="E25" i="2" s="1"/>
  <c r="E10" i="2" a="1"/>
  <c r="E10" i="2" s="1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10" i="2"/>
  <c r="C3" i="2"/>
  <c r="C4" i="2"/>
  <c r="C5" i="2"/>
  <c r="B4" i="2" a="1"/>
  <c r="B4" i="2" s="1"/>
  <c r="B5" i="2" a="1"/>
  <c r="B5" i="2" s="1"/>
  <c r="B3" i="2" a="1"/>
  <c r="B3" i="2" s="1"/>
  <c r="A33" i="1"/>
  <c r="H4" i="5"/>
  <c r="H5" i="5"/>
  <c r="H6" i="5"/>
  <c r="H7" i="5"/>
  <c r="H8" i="5"/>
  <c r="H9" i="5"/>
  <c r="H10" i="5"/>
  <c r="H11" i="5"/>
  <c r="E4" i="4"/>
  <c r="E5" i="4"/>
  <c r="E12" i="4" s="1"/>
  <c r="E6" i="4"/>
  <c r="E7" i="4"/>
  <c r="E8" i="4"/>
  <c r="E9" i="4"/>
  <c r="E10" i="4"/>
  <c r="E11" i="4"/>
  <c r="C12" i="4"/>
  <c r="D12" i="4"/>
  <c r="H11" i="2" a="1"/>
  <c r="H23" i="2" a="1"/>
  <c r="H20" i="2" a="1"/>
  <c r="H12" i="2" a="1"/>
  <c r="H17" i="2" a="1"/>
  <c r="H21" i="2" a="1"/>
  <c r="H25" i="2" a="1"/>
  <c r="H18" i="2" a="1"/>
  <c r="H13" i="2" a="1"/>
  <c r="H22" i="2" a="1"/>
  <c r="H14" i="2" a="1"/>
  <c r="H15" i="2" a="1"/>
  <c r="H19" i="2" a="1"/>
  <c r="H16" i="2" a="1"/>
  <c r="H24" i="2" a="1"/>
  <c r="H10" i="2" a="1"/>
  <c r="H24" i="2" l="1"/>
  <c r="H16" i="2"/>
  <c r="H19" i="2"/>
  <c r="H15" i="2"/>
  <c r="H14" i="2"/>
  <c r="H22" i="2"/>
  <c r="H13" i="2"/>
  <c r="H18" i="2"/>
  <c r="H25" i="2"/>
  <c r="H21" i="2"/>
  <c r="H17" i="2"/>
  <c r="H12" i="2"/>
  <c r="H20" i="2"/>
  <c r="H23" i="2"/>
  <c r="H11" i="2"/>
  <c r="H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0E79892-75F3-46AD-841C-EEBDC204EE7A}" name="MS Access Database_Query" type="1" refreshedVersion="8" background="1">
    <dbPr connection="DSN=MS Access Database;DBQ=C:\길벗컴활1급\01 엑셀\03 기본모의고사\사원관리.accdb;DefaultDir=C:\길벗컴활1급\01 엑셀\03 기본모의고사;DriverId=25;FIL=MS Access;MaxBufferSize=2048;PageTimeout=5;" command="SELECT 사원명부.이름, 사원명부.입사일, 사원명부.부서, 사원명부.직위, 사원명부.기본급_x000d__x000a_FROM `C:\길벗컴활1급\01 엑셀\03 기본모의고사\사원관리.accdb`.사원명부 사원명부_x000d__x000a_WHERE (사원명부.입사일&gt;={ts '2021-01-01 00:00:00'} And 사원명부.입사일&lt;={ts '2021-12-31 00:00:00'}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<sst xmlns="http://schemas.openxmlformats.org/spreadsheetml/2006/main" count="383" uniqueCount="149">
  <si>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</si>
  <si>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</si>
  <si>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</si>
  <si>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</si>
  <si>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</si>
  <si>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</si>
  <si>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</si>
  <si>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</si>
  <si>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</si>
  <si>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</si>
  <si>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</si>
  <si>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</si>
  <si>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</si>
  <si>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</si>
  <si>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</si>
  <si>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</si>
  <si>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</si>
  <si>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</si>
  <si>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</si>
  <si>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</si>
  <si>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</si>
  <si>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</si>
  <si>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</si>
  <si>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</si>
  <si>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</si>
  <si>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</si>
  <si>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</si>
  <si>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</si>
  <si>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</si>
  <si>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</si>
  <si>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</si>
  <si>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</si>
  <si>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</si>
  <si>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</si>
  <si>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</si>
  <si>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</si>
  <si>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</si>
  <si>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</si>
  <si>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</si>
  <si>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</si>
  <si>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</si>
  <si>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</si>
  <si>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</si>
  <si>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</si>
  <si>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</si>
  <si>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</si>
  <si>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</si>
  <si>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</si>
  <si>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</si>
  <si>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</si>
  <si>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</si>
  <si>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</si>
  <si>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</si>
  <si>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</si>
  <si>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</si>
  <si>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</si>
  <si>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</si>
  <si>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</si>
  <si>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</si>
  <si>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</si>
  <si>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</si>
  <si>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</si>
  <si>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</si>
  <si>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</si>
  <si>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</si>
  <si>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</si>
  <si>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</si>
  <si>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</si>
  <si>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</si>
  <si>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</si>
  <si>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</si>
  <si>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</si>
  <si>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</si>
  <si>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</si>
  <si>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</si>
  <si>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</si>
  <si>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</si>
  <si>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</si>
  <si>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</si>
  <si>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</si>
  <si>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</si>
  <si>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</si>
  <si>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</si>
  <si>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</si>
  <si>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</si>
  <si>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</si>
  <si>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</si>
  <si>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</si>
  <si>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</si>
  <si>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</si>
  <si>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</si>
  <si>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</si>
  <si>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</si>
  <si>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</si>
  <si>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</si>
  <si>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</si>
  <si>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</si>
  <si>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</si>
  <si>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</si>
  <si>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</si>
  <si>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</si>
  <si>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</si>
  <si>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</si>
  <si>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</si>
  <si>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</si>
  <si>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</si>
  <si>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</si>
  <si>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</si>
  <si>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</si>
  <si>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</si>
  <si>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</si>
  <si>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</si>
  <si>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</si>
  <si>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</si>
  <si>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</si>
  <si>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</si>
  <si>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</si>
  <si>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</si>
  <si>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</si>
  <si>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</si>
  <si>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</si>
  <si>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</si>
  <si>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</si>
  <si>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</si>
  <si>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</si>
  <si>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</si>
  <si>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</si>
  <si>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</si>
  <si>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</si>
  <si>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</si>
  <si>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</si>
  <si>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조건</t>
    <phoneticPr fontId="1" type="noConversion"/>
  </si>
  <si>
    <t>이름</t>
  </si>
  <si>
    <t>(모두)</t>
  </si>
  <si>
    <t>기획부</t>
  </si>
  <si>
    <t>광고부</t>
  </si>
  <si>
    <t>유통부</t>
  </si>
  <si>
    <t>인사부</t>
  </si>
  <si>
    <t>판촉부</t>
  </si>
  <si>
    <t>대리</t>
  </si>
  <si>
    <t>주임</t>
  </si>
  <si>
    <t>합계 : 기본급</t>
  </si>
  <si>
    <t>직위</t>
  </si>
  <si>
    <t>값</t>
  </si>
  <si>
    <t>입사일</t>
  </si>
  <si>
    <t>합계 : 상여금</t>
  </si>
  <si>
    <t>기본급</t>
  </si>
  <si>
    <t>송명근</t>
  </si>
  <si>
    <t>합계 : 기본급 - 부서: 유통부, 직위: 대리, 이름: 문영래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</si>
</sst>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;&quot;-\&quot;#,##0"/>
    <numFmt numFmtId="177" formatCode="0&quot;이상&quot;"/>
    <numFmt numFmtId="178" formatCode="mm&quot;월&quot;\ dd&quot;일&quot;"/>
    <numFmt numFmtId="179" formatCode="#,##0&quot;원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29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7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0" fontId="9" fillId="0" borderId="0" xfId="0" applyFont="1">
      <alignment vertical="center"/>
    </xf>
    <xf numFmtId="179" fontId="0" fillId="0" borderId="0" xfId="0" applyNumberFormat="1">
      <alignment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2">
    <dxf>
      <numFmt numFmtId="19" formatCode="yyyy/mm/dd"/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4876511"/>
        <c:axId val="1554880351"/>
      </c:bar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196850</xdr:colOff>
      <xdr:row>13</xdr:row>
      <xdr:rowOff>12700</xdr:rowOff>
    </xdr:from>
    <xdr:to>
      <xdr:col>10</xdr:col>
      <xdr:colOff>577850</xdr:colOff>
      <xdr:row>36</xdr:row>
      <xdr:rowOff>19050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127000</xdr:rowOff>
        </xdr:from>
        <xdr:to>
          <xdr:col>6</xdr:col>
          <xdr:colOff>546100</xdr:colOff>
          <xdr:row>2</xdr:row>
          <xdr:rowOff>19050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ideh" refreshedDate="45775.907852777775" backgroundQuery="1" createdVersion="8" refreshedVersion="8" minRefreshableVersion="3" recordCount="6" xr:uid="{DCF545FF-B6CD-4759-A6DB-237E82ADCC76}">
  <cacheSource type="external" connectionId="1"/>
  <cacheFields count="8">
    <cacheField name="이름" numFmtId="0" sqlType="-9">
      <sharedItems count="6">
        <s v="신영희"/>
        <s v="이문열"/>
        <s v="이출하"/>
        <s v="송명근"/>
        <s v="송연정"/>
        <s v="문영래"/>
      </sharedItems>
    </cacheField>
    <cacheField name="입사일" numFmtId="0" sqlType="11">
      <sharedItems containsSemiMixedTypes="0" containsNonDate="0" containsDate="1" containsString="0" minDate="2021-02-17T00:00:00" maxDate="2021-11-12T00:00:00" count="6">
        <d v="2021-04-15T00:00:00"/>
        <d v="2021-02-17T00:00:00"/>
        <d v="2021-07-04T00:00:00"/>
        <d v="2021-09-23T00:00:00"/>
        <d v="2021-02-27T00:00:00"/>
        <d v="2021-11-11T00:00:00"/>
      </sharedItems>
      <fieldGroup par="6"/>
    </cacheField>
    <cacheField name="부서" numFmtId="0" sqlType="-9">
      <sharedItems count="5">
        <s v="기획부"/>
        <s v="광고부"/>
        <s v="인사부"/>
        <s v="유통부"/>
        <s v="판촉부"/>
      </sharedItems>
    </cacheField>
    <cacheField name="직위" numFmtId="0" sqlType="-9">
      <sharedItems count="2">
        <s v="주임"/>
        <s v="대리"/>
      </sharedItems>
    </cacheField>
    <cacheField name="기본급" numFmtId="0" sqlType="8">
      <sharedItems containsSemiMixedTypes="0" containsString="0" containsNumber="1" containsInteger="1" minValue="950000" maxValue="950000" count="1">
        <n v="950000"/>
      </sharedItems>
    </cacheField>
    <cacheField name="일(입사일)" numFmtId="0" databaseField="0">
      <fieldGroup base="1">
        <rangePr groupBy="days" startDate="2021-02-17T00:00:00" endDate="2021-11-12T00:00:00"/>
        <groupItems count="368">
          <s v="&lt;2021-02-17"/>
          <s v="1월1일"/>
          <s v="1월2일"/>
          <s v="1월3일"/>
          <s v="1월4일"/>
          <s v="1월5일"/>
          <s v="1월6일"/>
          <s v="1월7일"/>
          <s v="1월8일"/>
          <s v="1월9일"/>
          <s v="1월10일"/>
          <s v="1월11일"/>
          <s v="1월12일"/>
          <s v="1월13일"/>
          <s v="1월14일"/>
          <s v="1월15일"/>
          <s v="1월16일"/>
          <s v="1월17일"/>
          <s v="1월18일"/>
          <s v="1월19일"/>
          <s v="1월20일"/>
          <s v="1월21일"/>
          <s v="1월22일"/>
          <s v="1월23일"/>
          <s v="1월24일"/>
          <s v="1월25일"/>
          <s v="1월26일"/>
          <s v="1월27일"/>
          <s v="1월28일"/>
          <s v="1월29일"/>
          <s v="1월30일"/>
          <s v="1월31일"/>
          <s v="2월1일"/>
          <s v="2월2일"/>
          <s v="2월3일"/>
          <s v="2월4일"/>
          <s v="2월5일"/>
          <s v="2월6일"/>
          <s v="2월7일"/>
          <s v="2월8일"/>
          <s v="2월9일"/>
          <s v="2월10일"/>
          <s v="2월11일"/>
          <s v="2월12일"/>
          <s v="2월13일"/>
          <s v="2월14일"/>
          <s v="2월15일"/>
          <s v="2월16일"/>
          <s v="2월17일"/>
          <s v="2월18일"/>
          <s v="2월19일"/>
          <s v="2월20일"/>
          <s v="2월21일"/>
          <s v="2월22일"/>
          <s v="2월23일"/>
          <s v="2월24일"/>
          <s v="2월25일"/>
          <s v="2월26일"/>
          <s v="2월27일"/>
          <s v="2월28일"/>
          <s v="2월29일"/>
          <s v="3월1일"/>
          <s v="3월2일"/>
          <s v="3월3일"/>
          <s v="3월4일"/>
          <s v="3월5일"/>
          <s v="3월6일"/>
          <s v="3월7일"/>
          <s v="3월8일"/>
          <s v="3월9일"/>
          <s v="3월10일"/>
          <s v="3월11일"/>
          <s v="3월12일"/>
          <s v="3월13일"/>
          <s v="3월14일"/>
          <s v="3월15일"/>
          <s v="3월16일"/>
          <s v="3월17일"/>
          <s v="3월18일"/>
          <s v="3월19일"/>
          <s v="3월20일"/>
          <s v="3월21일"/>
          <s v="3월22일"/>
          <s v="3월23일"/>
          <s v="3월24일"/>
          <s v="3월25일"/>
          <s v="3월26일"/>
          <s v="3월27일"/>
          <s v="3월28일"/>
          <s v="3월29일"/>
          <s v="3월30일"/>
          <s v="3월31일"/>
          <s v="4월1일"/>
          <s v="4월2일"/>
          <s v="4월3일"/>
          <s v="4월4일"/>
          <s v="4월5일"/>
          <s v="4월6일"/>
          <s v="4월7일"/>
          <s v="4월8일"/>
          <s v="4월9일"/>
          <s v="4월10일"/>
          <s v="4월11일"/>
          <s v="4월12일"/>
          <s v="4월13일"/>
          <s v="4월14일"/>
          <s v="4월15일"/>
          <s v="4월16일"/>
          <s v="4월17일"/>
          <s v="4월18일"/>
          <s v="4월19일"/>
          <s v="4월20일"/>
          <s v="4월21일"/>
          <s v="4월22일"/>
          <s v="4월23일"/>
          <s v="4월24일"/>
          <s v="4월25일"/>
          <s v="4월26일"/>
          <s v="4월27일"/>
          <s v="4월28일"/>
          <s v="4월29일"/>
          <s v="4월30일"/>
          <s v="5월1일"/>
          <s v="5월2일"/>
          <s v="5월3일"/>
          <s v="5월4일"/>
          <s v="5월5일"/>
          <s v="5월6일"/>
          <s v="5월7일"/>
          <s v="5월8일"/>
          <s v="5월9일"/>
          <s v="5월10일"/>
          <s v="5월11일"/>
          <s v="5월12일"/>
          <s v="5월13일"/>
          <s v="5월14일"/>
          <s v="5월15일"/>
          <s v="5월16일"/>
          <s v="5월17일"/>
          <s v="5월18일"/>
          <s v="5월19일"/>
          <s v="5월20일"/>
          <s v="5월21일"/>
          <s v="5월22일"/>
          <s v="5월23일"/>
          <s v="5월24일"/>
          <s v="5월25일"/>
          <s v="5월26일"/>
          <s v="5월27일"/>
          <s v="5월28일"/>
          <s v="5월29일"/>
          <s v="5월30일"/>
          <s v="5월31일"/>
          <s v="6월1일"/>
          <s v="6월2일"/>
          <s v="6월3일"/>
          <s v="6월4일"/>
          <s v="6월5일"/>
          <s v="6월6일"/>
          <s v="6월7일"/>
          <s v="6월8일"/>
          <s v="6월9일"/>
          <s v="6월10일"/>
          <s v="6월11일"/>
          <s v="6월12일"/>
          <s v="6월13일"/>
          <s v="6월14일"/>
          <s v="6월15일"/>
          <s v="6월16일"/>
          <s v="6월17일"/>
          <s v="6월18일"/>
          <s v="6월19일"/>
          <s v="6월20일"/>
          <s v="6월21일"/>
          <s v="6월22일"/>
          <s v="6월23일"/>
          <s v="6월24일"/>
          <s v="6월25일"/>
          <s v="6월26일"/>
          <s v="6월27일"/>
          <s v="6월28일"/>
          <s v="6월29일"/>
          <s v="6월30일"/>
          <s v="7월1일"/>
          <s v="7월2일"/>
          <s v="7월3일"/>
          <s v="7월4일"/>
          <s v="7월5일"/>
          <s v="7월6일"/>
          <s v="7월7일"/>
          <s v="7월8일"/>
          <s v="7월9일"/>
          <s v="7월10일"/>
          <s v="7월11일"/>
          <s v="7월12일"/>
          <s v="7월13일"/>
          <s v="7월14일"/>
          <s v="7월15일"/>
          <s v="7월16일"/>
          <s v="7월17일"/>
          <s v="7월18일"/>
          <s v="7월19일"/>
          <s v="7월20일"/>
          <s v="7월21일"/>
          <s v="7월22일"/>
          <s v="7월23일"/>
          <s v="7월24일"/>
          <s v="7월25일"/>
          <s v="7월26일"/>
          <s v="7월27일"/>
          <s v="7월28일"/>
          <s v="7월29일"/>
          <s v="7월30일"/>
          <s v="7월31일"/>
          <s v="8월1일"/>
          <s v="8월2일"/>
          <s v="8월3일"/>
          <s v="8월4일"/>
          <s v="8월5일"/>
          <s v="8월6일"/>
          <s v="8월7일"/>
          <s v="8월8일"/>
          <s v="8월9일"/>
          <s v="8월10일"/>
          <s v="8월11일"/>
          <s v="8월12일"/>
          <s v="8월13일"/>
          <s v="8월14일"/>
          <s v="8월15일"/>
          <s v="8월16일"/>
          <s v="8월17일"/>
          <s v="8월18일"/>
          <s v="8월19일"/>
          <s v="8월20일"/>
          <s v="8월21일"/>
          <s v="8월22일"/>
          <s v="8월23일"/>
          <s v="8월24일"/>
          <s v="8월25일"/>
          <s v="8월26일"/>
          <s v="8월27일"/>
          <s v="8월28일"/>
          <s v="8월29일"/>
          <s v="8월30일"/>
          <s v="8월31일"/>
          <s v="9월1일"/>
          <s v="9월2일"/>
          <s v="9월3일"/>
          <s v="9월4일"/>
          <s v="9월5일"/>
          <s v="9월6일"/>
          <s v="9월7일"/>
          <s v="9월8일"/>
          <s v="9월9일"/>
          <s v="9월10일"/>
          <s v="9월11일"/>
          <s v="9월12일"/>
          <s v="9월13일"/>
          <s v="9월14일"/>
          <s v="9월15일"/>
          <s v="9월16일"/>
          <s v="9월17일"/>
          <s v="9월18일"/>
          <s v="9월19일"/>
          <s v="9월20일"/>
          <s v="9월21일"/>
          <s v="9월22일"/>
          <s v="9월23일"/>
          <s v="9월24일"/>
          <s v="9월25일"/>
          <s v="9월26일"/>
          <s v="9월27일"/>
          <s v="9월28일"/>
          <s v="9월29일"/>
          <s v="9월30일"/>
          <s v="10월1일"/>
          <s v="10월2일"/>
          <s v="10월3일"/>
          <s v="10월4일"/>
          <s v="10월5일"/>
          <s v="10월6일"/>
          <s v="10월7일"/>
          <s v="10월8일"/>
          <s v="10월9일"/>
          <s v="10월10일"/>
          <s v="10월11일"/>
          <s v="10월12일"/>
          <s v="10월13일"/>
          <s v="10월14일"/>
          <s v="10월15일"/>
          <s v="10월16일"/>
          <s v="10월17일"/>
          <s v="10월18일"/>
          <s v="10월19일"/>
          <s v="10월20일"/>
          <s v="10월21일"/>
          <s v="10월22일"/>
          <s v="10월23일"/>
          <s v="10월24일"/>
          <s v="10월25일"/>
          <s v="10월26일"/>
          <s v="10월27일"/>
          <s v="10월28일"/>
          <s v="10월29일"/>
          <s v="10월30일"/>
          <s v="10월31일"/>
          <s v="11월1일"/>
          <s v="11월2일"/>
          <s v="11월3일"/>
          <s v="11월4일"/>
          <s v="11월5일"/>
          <s v="11월6일"/>
          <s v="11월7일"/>
          <s v="11월8일"/>
          <s v="11월9일"/>
          <s v="11월10일"/>
          <s v="11월11일"/>
          <s v="11월12일"/>
          <s v="11월13일"/>
          <s v="11월14일"/>
          <s v="11월15일"/>
          <s v="11월16일"/>
          <s v="11월17일"/>
          <s v="11월18일"/>
          <s v="11월19일"/>
          <s v="11월20일"/>
          <s v="11월21일"/>
          <s v="11월22일"/>
          <s v="11월23일"/>
          <s v="11월24일"/>
          <s v="11월25일"/>
          <s v="11월26일"/>
          <s v="11월27일"/>
          <s v="11월28일"/>
          <s v="11월29일"/>
          <s v="11월30일"/>
          <s v="12월1일"/>
          <s v="12월2일"/>
          <s v="12월3일"/>
          <s v="12월4일"/>
          <s v="12월5일"/>
          <s v="12월6일"/>
          <s v="12월7일"/>
          <s v="12월8일"/>
          <s v="12월9일"/>
          <s v="12월10일"/>
          <s v="12월11일"/>
          <s v="12월12일"/>
          <s v="12월13일"/>
          <s v="12월14일"/>
          <s v="12월15일"/>
          <s v="12월16일"/>
          <s v="12월17일"/>
          <s v="12월18일"/>
          <s v="12월19일"/>
          <s v="12월20일"/>
          <s v="12월21일"/>
          <s v="12월22일"/>
          <s v="12월23일"/>
          <s v="12월24일"/>
          <s v="12월25일"/>
          <s v="12월26일"/>
          <s v="12월27일"/>
          <s v="12월28일"/>
          <s v="12월29일"/>
          <s v="12월30일"/>
          <s v="12월31일"/>
          <s v="&gt;2021-11-12"/>
        </groupItems>
      </fieldGroup>
    </cacheField>
    <cacheField name="개월(입사일)" numFmtId="0" databaseField="0">
      <fieldGroup base="1">
        <rangePr groupBy="months" startDate="2021-02-17T00:00:00" endDate="2021-11-12T00:00:00"/>
        <groupItems count="14">
          <s v="&lt;2021-02-17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11-12"/>
        </groupItems>
      </fieldGroup>
    </cacheField>
    <cacheField name="상여금" numFmtId="0" formula=" ROUND(기본급*0.15,-4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x v="0"/>
    <x v="0"/>
    <x v="0"/>
    <x v="0"/>
    <x v="0"/>
  </r>
  <r>
    <x v="1"/>
    <x v="1"/>
    <x v="1"/>
    <x v="0"/>
    <x v="0"/>
  </r>
  <r>
    <x v="2"/>
    <x v="2"/>
    <x v="2"/>
    <x v="0"/>
    <x v="0"/>
  </r>
  <r>
    <x v="3"/>
    <x v="3"/>
    <x v="3"/>
    <x v="1"/>
    <x v="0"/>
  </r>
  <r>
    <x v="4"/>
    <x v="4"/>
    <x v="4"/>
    <x v="0"/>
    <x v="0"/>
  </r>
  <r>
    <x v="5"/>
    <x v="5"/>
    <x v="2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B47BD2-4D2C-4B08-B480-E2BD08981582}" name="피벗 테이블1" cacheId="3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compactData="0" multipleFieldFilters="0">
  <location ref="A4:E11" firstHeaderRow="1" firstDataRow="3" firstDataCol="1" rowPageCount="1" colPageCount="1"/>
  <pivotFields count="8">
    <pivotField axis="axisPage" compact="0" outline="0" showAll="0">
      <items count="7">
        <item x="5"/>
        <item x="3"/>
        <item x="4"/>
        <item x="0"/>
        <item x="1"/>
        <item x="2"/>
        <item t="default"/>
      </items>
    </pivotField>
    <pivotField compact="0" outline="0" showAll="0">
      <items count="7">
        <item x="1"/>
        <item x="4"/>
        <item x="0"/>
        <item x="2"/>
        <item x="3"/>
        <item x="5"/>
        <item t="default"/>
      </items>
    </pivotField>
    <pivotField axis="axisRow" compact="0" outline="0" showAll="0" sortType="descending">
      <items count="6">
        <item x="4"/>
        <item x="2"/>
        <item x="3"/>
        <item x="1"/>
        <item x="0"/>
        <item t="default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/>
    <pivotField compact="0" outline="0" showAll="0">
      <items count="36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t="default"/>
      </items>
    </pivotField>
    <pivotField compact="0" outline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dataField="1" compact="0" outline="0" dragToRow="0" dragToCol="0" dragToPage="0" showAll="0" defaultSubtotal="0"/>
  </pivotFields>
  <rowFields count="1">
    <field x="2"/>
  </rowFields>
  <rowItems count="5">
    <i>
      <x/>
    </i>
    <i>
      <x v="1"/>
    </i>
    <i>
      <x v="2"/>
    </i>
    <i>
      <x v="3"/>
    </i>
    <i>
      <x v="4"/>
    </i>
  </rowItems>
  <colFields count="2">
    <field x="3"/>
    <field x="-2"/>
  </colFields>
  <colItems count="4">
    <i>
      <x/>
      <x/>
    </i>
    <i r="1" i="1">
      <x v="1"/>
    </i>
    <i>
      <x v="1"/>
      <x/>
    </i>
    <i r="1" i="1">
      <x v="1"/>
    </i>
  </colItems>
  <pageFields count="1">
    <pageField fld="0" hier="-1"/>
  </pageFields>
  <dataFields count="2">
    <dataField name="합계 : 기본급" fld="4" baseField="2" baseItem="0" numFmtId="179"/>
    <dataField name="합계 : 상여금" fld="7" baseField="2" baseItem="0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D009AD5-41B5-40EC-AB7A-BD6541447F3A}" name="표1" displayName="표1" ref="A3:E4" totalsRowShown="0">
  <autoFilter ref="A3:E4" xr:uid="{AD009AD5-41B5-40EC-AB7A-BD6541447F3A}"/>
  <sortState xmlns:xlrd2="http://schemas.microsoft.com/office/spreadsheetml/2017/richdata2" ref="A4:E4">
    <sortCondition ref="E3:E4"/>
  </sortState>
  <tableColumns count="5">
    <tableColumn id="1" xr3:uid="{4AB2493E-36ED-44C3-ACB6-3E56B72BBD07}" name="이름"/>
    <tableColumn id="2" xr3:uid="{C9B32C14-84D3-45B6-A3E9-B0D2E8816FDB}" name="입사일" dataDxfId="0"/>
    <tableColumn id="3" xr3:uid="{23C95B49-85C4-40B8-9A10-054DE46C09AD}" name="부서"/>
    <tableColumn id="4" xr3:uid="{872171E4-C064-451F-9D18-DBB51CBE299F}" name="직위"/>
    <tableColumn id="5" xr3:uid="{048ECB35-B83C-481A-B113-D44A620E1EE6}" name="기본급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39"/>
  <sheetViews>
    <sheetView workbookViewId="0">
      <selection activeCell="D8" sqref="D8"/>
    </sheetView>
  </sheetViews>
  <sheetFormatPr defaultRowHeight="17"/>
  <cols>
    <col min="1" max="1" width="9.25" bestFit="1" customWidth="1"/>
    <col min="2" max="2" width="6" bestFit="1" customWidth="1"/>
    <col min="3" max="3" width="13.25" bestFit="1" customWidth="1"/>
    <col min="4" max="4" width="7.33203125" bestFit="1" customWidth="1"/>
    <col min="5" max="5" width="5.5" bestFit="1" customWidth="1"/>
    <col min="6" max="6" width="10.83203125" bestFit="1" customWidth="1"/>
    <col min="7" max="7" width="14" bestFit="1" customWidth="1"/>
    <col min="8" max="8" width="12.082031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  <row r="32" spans="1:8">
      <c r="A32" t="s">
        <v>131</v>
      </c>
    </row>
    <row r="33" spans="1:8">
      <c r="A33" t="b">
        <f>AND(LEFT($C3,2)="한솔",$E3 &gt; AVERAGE($E$3:$E$30))</f>
        <v>0</v>
      </c>
    </row>
    <row r="35" spans="1:8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>
      <c r="A36" s="2">
        <v>2</v>
      </c>
      <c r="B36" s="2">
        <v>1</v>
      </c>
      <c r="C36" s="2" t="s">
        <v>11</v>
      </c>
      <c r="D36" s="2" t="s">
        <v>12</v>
      </c>
      <c r="E36">
        <v>500</v>
      </c>
      <c r="F36" s="3">
        <v>12500</v>
      </c>
      <c r="G36" s="3">
        <v>5681818</v>
      </c>
      <c r="H36" s="3">
        <v>568182</v>
      </c>
    </row>
    <row r="37" spans="1:8">
      <c r="A37" s="2">
        <v>9</v>
      </c>
      <c r="B37" s="2">
        <v>3</v>
      </c>
      <c r="C37" s="2" t="s">
        <v>11</v>
      </c>
      <c r="D37" s="2" t="s">
        <v>19</v>
      </c>
      <c r="E37">
        <v>300</v>
      </c>
      <c r="F37" s="3">
        <v>8800</v>
      </c>
      <c r="G37" s="3">
        <v>2400000</v>
      </c>
      <c r="H37" s="3">
        <v>240000</v>
      </c>
    </row>
    <row r="38" spans="1:8">
      <c r="A38" s="2">
        <v>9</v>
      </c>
      <c r="B38" s="2">
        <v>4</v>
      </c>
      <c r="C38" s="2" t="s">
        <v>11</v>
      </c>
      <c r="D38" s="2" t="s">
        <v>18</v>
      </c>
      <c r="E38">
        <v>200</v>
      </c>
      <c r="F38" s="3">
        <v>17600</v>
      </c>
      <c r="G38" s="3">
        <v>3200000</v>
      </c>
      <c r="H38" s="3">
        <v>320000</v>
      </c>
    </row>
    <row r="39" spans="1:8">
      <c r="A39" s="2">
        <v>10</v>
      </c>
      <c r="B39" s="2">
        <v>1</v>
      </c>
      <c r="C39" s="2" t="s">
        <v>15</v>
      </c>
      <c r="D39" s="2" t="s">
        <v>10</v>
      </c>
      <c r="E39">
        <v>200</v>
      </c>
      <c r="F39" s="3">
        <v>12500</v>
      </c>
      <c r="G39" s="3">
        <v>2272727</v>
      </c>
      <c r="H39" s="3">
        <v>227273</v>
      </c>
    </row>
  </sheetData>
  <phoneticPr fontId="1" type="noConversion"/>
  <conditionalFormatting sqref="A3:H30">
    <cfRule type="expression" dxfId="1" priority="1">
      <formula>ISEVEN(QUOTIENT(ROW($A3),3))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zoomScaleNormal="100" workbookViewId="0">
      <selection activeCell="E25" sqref="E25"/>
    </sheetView>
  </sheetViews>
  <sheetFormatPr defaultRowHeight="17"/>
  <cols>
    <col min="1" max="1" width="9.25" bestFit="1" customWidth="1"/>
    <col min="2" max="2" width="5.5" bestFit="1" customWidth="1"/>
    <col min="3" max="3" width="15.08203125" bestFit="1" customWidth="1"/>
    <col min="4" max="4" width="7.58203125" customWidth="1"/>
    <col min="5" max="5" width="5.83203125" customWidth="1"/>
    <col min="6" max="6" width="8.75" customWidth="1"/>
    <col min="7" max="7" width="11" customWidth="1"/>
    <col min="8" max="8" width="9.58203125" customWidth="1"/>
    <col min="9" max="9" width="11.2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rintOptions horizontalCentered="1"/>
  <pageMargins left="0.39370078740157483" right="0.39370078740157483" top="1.1417322834645669" bottom="0.74803149606299213" header="0.31496062992125984" footer="0.31496062992125984"/>
  <pageSetup paperSize="9" orientation="portrait" r:id="rId1"/>
  <headerFooter differentOddEven="1">
    <oddHeader>&amp;L&amp;P</oddHeader>
    <evenHeader>&amp;R&amp;G</evenHeader>
  </headerFooter>
  <rowBreaks count="1" manualBreakCount="1">
    <brk id="30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topLeftCell="A16" workbookViewId="0">
      <selection activeCell="F36" sqref="F36"/>
    </sheetView>
  </sheetViews>
  <sheetFormatPr defaultRowHeight="17"/>
  <cols>
    <col min="2" max="2" width="20.58203125" bestFit="1" customWidth="1"/>
    <col min="3" max="3" width="21.58203125" bestFit="1" customWidth="1"/>
    <col min="4" max="4" width="9.33203125" bestFit="1" customWidth="1"/>
    <col min="6" max="6" width="11" bestFit="1" customWidth="1"/>
    <col min="7" max="8" width="9" bestFit="1" customWidth="1"/>
    <col min="9" max="9" width="7.33203125" bestFit="1" customWidth="1"/>
  </cols>
  <sheetData>
    <row r="1" spans="1:9">
      <c r="A1" t="s">
        <v>0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>
        <f t="array" ref="B3">LARGE(IF(((RIGHT($A$10:$A$25,1)="1")+(RIGHT($A$10:$A$25,1)="2"))*($B$10:$B$25=$A3),$D$10:$D$25,""),2)</f>
        <v>15</v>
      </c>
      <c r="C3" s="5">
        <f>COUNTIFS($B$10:$B$25,A3,$D$10:$D$25, "&gt;=" &amp; "20")</f>
        <v>4</v>
      </c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>
        <f t="array" ref="B4">LARGE(IF(((RIGHT($A$10:$A$25,1)="1")+(RIGHT($A$10:$A$25,1)="2"))*($B$10:$B$25=$A4),$D$10:$D$25,""),2)</f>
        <v>18</v>
      </c>
      <c r="C4" s="5">
        <f t="shared" ref="C4:C5" si="0">COUNTIFS($B$10:$B$25,A4,$D$10:$D$25, "&gt;=" &amp; "20")</f>
        <v>1</v>
      </c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40</v>
      </c>
      <c r="B5" s="5">
        <f t="array" ref="B5">LARGE(IF(((RIGHT($A$10:$A$25,1)="1")+(RIGHT($A$10:$A$25,1)="2"))*($B$10:$B$25=$A5),$D$10:$D$25,""),2)</f>
        <v>20</v>
      </c>
      <c r="C5" s="5">
        <f t="shared" si="0"/>
        <v>3</v>
      </c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 t="str">
        <f>SUBSTITUTE(A10,LEFT(A10,1),LEFT(B10,1))</f>
        <v>녹001</v>
      </c>
      <c r="D10" s="7">
        <v>38</v>
      </c>
      <c r="E10" s="8">
        <f t="array" ref="E10">HLOOKUP(D10,$F$2:$I$4,MATCH(LEFT(A10,1),{"다";"나"},-1)+1,TRUE)</f>
        <v>1300</v>
      </c>
      <c r="F10" s="9">
        <v>0.1</v>
      </c>
      <c r="G10" s="8">
        <f>PRODUCT(D10:F10)</f>
        <v>4940</v>
      </c>
      <c r="H10" s="8" cm="1">
        <f t="array" ref="H10">fn생산단가(A10,E10)</f>
        <v>390</v>
      </c>
    </row>
    <row r="11" spans="1:9">
      <c r="A11" s="5" t="s">
        <v>51</v>
      </c>
      <c r="B11" s="5" t="s">
        <v>40</v>
      </c>
      <c r="C11" s="5" t="str">
        <f t="shared" ref="C11:C25" si="1">SUBSTITUTE(A11,LEFT(A11,1),LEFT(B11,1))</f>
        <v>카002</v>
      </c>
      <c r="D11" s="7">
        <v>26</v>
      </c>
      <c r="E11" s="8">
        <f t="array" ref="E11">HLOOKUP(D11,$F$2:$I$4,MATCH(LEFT(A11,1),{"다";"나"},-1)+1,TRUE)</f>
        <v>1400</v>
      </c>
      <c r="F11" s="9">
        <v>0.08</v>
      </c>
      <c r="G11" s="8">
        <f t="shared" ref="G11:G25" si="2">PRODUCT(D11:F11)</f>
        <v>2912</v>
      </c>
      <c r="H11" s="8" cm="1">
        <f t="array" ref="H11">fn생산단가(A11,E11)</f>
        <v>280</v>
      </c>
    </row>
    <row r="12" spans="1:9">
      <c r="A12" s="5" t="s">
        <v>51</v>
      </c>
      <c r="B12" s="5" t="s">
        <v>40</v>
      </c>
      <c r="C12" s="5" t="str">
        <f t="shared" si="1"/>
        <v>카002</v>
      </c>
      <c r="D12" s="7">
        <v>20</v>
      </c>
      <c r="E12" s="8">
        <f t="array" ref="E12">HLOOKUP(D12,$F$2:$I$4,MATCH(LEFT(A12,1),{"다";"나"},-1)+1,TRUE)</f>
        <v>1400</v>
      </c>
      <c r="F12" s="9">
        <v>0.08</v>
      </c>
      <c r="G12" s="8">
        <f t="shared" si="2"/>
        <v>2240</v>
      </c>
      <c r="H12" s="8" cm="1">
        <f t="array" ref="H12">fn생산단가(A12,E12)</f>
        <v>280</v>
      </c>
    </row>
    <row r="13" spans="1:9">
      <c r="A13" s="5" t="s">
        <v>52</v>
      </c>
      <c r="B13" s="5" t="s">
        <v>36</v>
      </c>
      <c r="C13" s="5" t="str">
        <f t="shared" si="1"/>
        <v>녹011</v>
      </c>
      <c r="D13" s="7">
        <v>5</v>
      </c>
      <c r="E13" s="8">
        <f t="array" ref="E13">HLOOKUP(D13,$F$2:$I$4,MATCH(LEFT(A13,1),{"다";"나"},-1)+1,TRUE)</f>
        <v>1700</v>
      </c>
      <c r="F13" s="9">
        <v>0.03</v>
      </c>
      <c r="G13" s="8">
        <f t="shared" si="2"/>
        <v>255</v>
      </c>
      <c r="H13" s="8" cm="1">
        <f t="array" ref="H13">fn생산단가(A13,E13)</f>
        <v>510</v>
      </c>
    </row>
    <row r="14" spans="1:9">
      <c r="A14" s="5" t="s">
        <v>53</v>
      </c>
      <c r="B14" s="5" t="s">
        <v>36</v>
      </c>
      <c r="C14" s="5" t="str">
        <f t="shared" si="1"/>
        <v>녹021</v>
      </c>
      <c r="D14" s="7">
        <v>5</v>
      </c>
      <c r="E14" s="8">
        <f t="array" ref="E14">HLOOKUP(D14,$F$2:$I$4,MATCH(LEFT(A14,1),{"다";"나"},-1)+1,TRUE)</f>
        <v>1700</v>
      </c>
      <c r="F14" s="9">
        <v>0.03</v>
      </c>
      <c r="G14" s="8">
        <f t="shared" si="2"/>
        <v>255</v>
      </c>
      <c r="H14" s="8" cm="1">
        <f t="array" ref="H14">fn생산단가(A14,E14)</f>
        <v>510</v>
      </c>
    </row>
    <row r="15" spans="1:9">
      <c r="A15" s="5" t="s">
        <v>54</v>
      </c>
      <c r="B15" s="5" t="s">
        <v>38</v>
      </c>
      <c r="C15" s="5" t="str">
        <f t="shared" si="1"/>
        <v>세003</v>
      </c>
      <c r="D15" s="7">
        <v>12</v>
      </c>
      <c r="E15" s="8">
        <f t="array" ref="E15">HLOOKUP(D15,$F$2:$I$4,MATCH(LEFT(A15,1),{"다";"나"},-1)+1,TRUE)</f>
        <v>3500</v>
      </c>
      <c r="F15" s="9">
        <v>0.05</v>
      </c>
      <c r="G15" s="8">
        <f t="shared" si="2"/>
        <v>2100</v>
      </c>
      <c r="H15" s="8" cm="1">
        <f t="array" ref="H15">fn생산단가(A15,E15)</f>
        <v>700</v>
      </c>
    </row>
    <row r="16" spans="1:9">
      <c r="A16" s="5" t="s">
        <v>55</v>
      </c>
      <c r="B16" s="5" t="s">
        <v>40</v>
      </c>
      <c r="C16" s="5" t="str">
        <f t="shared" si="1"/>
        <v>카004</v>
      </c>
      <c r="D16" s="7">
        <v>12</v>
      </c>
      <c r="E16" s="8">
        <f t="array" ref="E16">HLOOKUP(D16,$F$2:$I$4,MATCH(LEFT(A16,1),{"다";"나"},-1)+1,TRUE)</f>
        <v>1500</v>
      </c>
      <c r="F16" s="9">
        <v>0.05</v>
      </c>
      <c r="G16" s="8">
        <f t="shared" si="2"/>
        <v>900</v>
      </c>
      <c r="H16" s="8" cm="1">
        <f t="array" ref="H16">fn생산단가(A16,E16)</f>
        <v>300</v>
      </c>
    </row>
    <row r="17" spans="1:8">
      <c r="A17" s="5" t="s">
        <v>56</v>
      </c>
      <c r="B17" s="5" t="s">
        <v>38</v>
      </c>
      <c r="C17" s="5" t="str">
        <f t="shared" si="1"/>
        <v>세002</v>
      </c>
      <c r="D17" s="7">
        <v>23</v>
      </c>
      <c r="E17" s="8">
        <f t="array" ref="E17">HLOOKUP(D17,$F$2:$I$4,MATCH(LEFT(A17,1),{"다";"나"},-1)+1,TRUE)</f>
        <v>3350</v>
      </c>
      <c r="F17" s="9">
        <v>0.08</v>
      </c>
      <c r="G17" s="8">
        <f t="shared" si="2"/>
        <v>6164</v>
      </c>
      <c r="H17" s="8" cm="1">
        <f t="array" ref="H17">fn생산단가(A17,E17)</f>
        <v>670</v>
      </c>
    </row>
    <row r="18" spans="1:8">
      <c r="A18" s="5" t="s">
        <v>57</v>
      </c>
      <c r="B18" s="5" t="s">
        <v>36</v>
      </c>
      <c r="C18" s="5" t="str">
        <f t="shared" si="1"/>
        <v>녹005</v>
      </c>
      <c r="D18" s="7">
        <v>38</v>
      </c>
      <c r="E18" s="8">
        <f t="array" ref="E18">HLOOKUP(D18,$F$2:$I$4,MATCH(LEFT(A18,1),{"다";"나"},-1)+1,TRUE)</f>
        <v>1300</v>
      </c>
      <c r="F18" s="9">
        <v>0.1</v>
      </c>
      <c r="G18" s="8">
        <f t="shared" si="2"/>
        <v>4940</v>
      </c>
      <c r="H18" s="8" cm="1">
        <f t="array" ref="H18">fn생산단가(A18,E18)</f>
        <v>260</v>
      </c>
    </row>
    <row r="19" spans="1:8">
      <c r="A19" s="5" t="s">
        <v>58</v>
      </c>
      <c r="B19" s="5" t="s">
        <v>36</v>
      </c>
      <c r="C19" s="5" t="str">
        <f t="shared" si="1"/>
        <v>녹052</v>
      </c>
      <c r="D19" s="7">
        <v>15</v>
      </c>
      <c r="E19" s="8">
        <f t="array" ref="E19">HLOOKUP(D19,$F$2:$I$4,MATCH(LEFT(A19,1),{"다";"나"},-1)+1,TRUE)</f>
        <v>1500</v>
      </c>
      <c r="F19" s="9">
        <v>0.05</v>
      </c>
      <c r="G19" s="8">
        <f t="shared" si="2"/>
        <v>1125</v>
      </c>
      <c r="H19" s="8" cm="1">
        <f t="array" ref="H19">fn생산단가(A19,E19)</f>
        <v>450</v>
      </c>
    </row>
    <row r="20" spans="1:8">
      <c r="A20" s="5" t="s">
        <v>59</v>
      </c>
      <c r="B20" s="5" t="s">
        <v>36</v>
      </c>
      <c r="C20" s="5" t="str">
        <f t="shared" si="1"/>
        <v>녹351</v>
      </c>
      <c r="D20" s="7">
        <v>8</v>
      </c>
      <c r="E20" s="8">
        <f t="array" ref="E20">HLOOKUP(D20,$F$2:$I$4,MATCH(LEFT(A20,1),{"다";"나"},-1)+1,TRUE)</f>
        <v>1700</v>
      </c>
      <c r="F20" s="9">
        <v>0.03</v>
      </c>
      <c r="G20" s="8">
        <f t="shared" si="2"/>
        <v>408</v>
      </c>
      <c r="H20" s="8" cm="1">
        <f t="array" ref="H20">fn생산단가(A20,E20)</f>
        <v>510</v>
      </c>
    </row>
    <row r="21" spans="1:8">
      <c r="A21" s="5" t="s">
        <v>60</v>
      </c>
      <c r="B21" s="5" t="s">
        <v>40</v>
      </c>
      <c r="C21" s="5" t="str">
        <f t="shared" si="1"/>
        <v>카154</v>
      </c>
      <c r="D21" s="7">
        <v>35</v>
      </c>
      <c r="E21" s="8">
        <f t="array" ref="E21">HLOOKUP(D21,$F$2:$I$4,MATCH(LEFT(A21,1),{"다";"나"},-1)+1,TRUE)</f>
        <v>1300</v>
      </c>
      <c r="F21" s="9">
        <v>0.1</v>
      </c>
      <c r="G21" s="8">
        <f t="shared" si="2"/>
        <v>4550</v>
      </c>
      <c r="H21" s="8" cm="1">
        <f t="array" ref="H21">fn생산단가(A21,E21)</f>
        <v>260</v>
      </c>
    </row>
    <row r="22" spans="1:8">
      <c r="A22" s="5" t="s">
        <v>61</v>
      </c>
      <c r="B22" s="5" t="s">
        <v>38</v>
      </c>
      <c r="C22" s="5" t="str">
        <f t="shared" si="1"/>
        <v>세502</v>
      </c>
      <c r="D22" s="7">
        <v>18</v>
      </c>
      <c r="E22" s="8">
        <f t="array" ref="E22">HLOOKUP(D22,$F$2:$I$4,MATCH(LEFT(A22,1),{"다";"나"},-1)+1,TRUE)</f>
        <v>3500</v>
      </c>
      <c r="F22" s="9">
        <v>0.05</v>
      </c>
      <c r="G22" s="8">
        <f t="shared" si="2"/>
        <v>3150</v>
      </c>
      <c r="H22" s="8" cm="1">
        <f t="array" ref="H22">fn생산단가(A22,E22)</f>
        <v>700</v>
      </c>
    </row>
    <row r="23" spans="1:8">
      <c r="A23" s="5" t="s">
        <v>62</v>
      </c>
      <c r="B23" s="5" t="s">
        <v>36</v>
      </c>
      <c r="C23" s="5" t="str">
        <f t="shared" si="1"/>
        <v>녹125</v>
      </c>
      <c r="D23" s="7">
        <v>23</v>
      </c>
      <c r="E23" s="8">
        <f t="array" ref="E23">HLOOKUP(D23,$F$2:$I$4,MATCH(LEFT(A23,1),{"다";"나"},-1)+1,TRUE)</f>
        <v>1400</v>
      </c>
      <c r="F23" s="9">
        <v>0.08</v>
      </c>
      <c r="G23" s="8">
        <f t="shared" si="2"/>
        <v>2576</v>
      </c>
      <c r="H23" s="8" cm="1">
        <f t="array" ref="H23">fn생산단가(A23,E23)</f>
        <v>280</v>
      </c>
    </row>
    <row r="24" spans="1:8">
      <c r="A24" s="5" t="s">
        <v>63</v>
      </c>
      <c r="B24" s="5" t="s">
        <v>36</v>
      </c>
      <c r="C24" s="5" t="str">
        <f t="shared" si="1"/>
        <v>녹253</v>
      </c>
      <c r="D24" s="7">
        <v>35</v>
      </c>
      <c r="E24" s="8">
        <f t="array" ref="E24">HLOOKUP(D24,$F$2:$I$4,MATCH(LEFT(A24,1),{"다";"나"},-1)+1,TRUE)</f>
        <v>1300</v>
      </c>
      <c r="F24" s="9">
        <v>0.1</v>
      </c>
      <c r="G24" s="8">
        <f t="shared" si="2"/>
        <v>4550</v>
      </c>
      <c r="H24" s="8" cm="1">
        <f t="array" ref="H24">fn생산단가(A24,E24)</f>
        <v>260</v>
      </c>
    </row>
    <row r="25" spans="1:8">
      <c r="A25" s="5" t="s">
        <v>64</v>
      </c>
      <c r="B25" s="5" t="s">
        <v>38</v>
      </c>
      <c r="C25" s="5" t="str">
        <f t="shared" si="1"/>
        <v>세244</v>
      </c>
      <c r="D25" s="7">
        <v>10</v>
      </c>
      <c r="E25" s="8">
        <f t="array" ref="E25">HLOOKUP(D25,$F$2:$I$4,MATCH(LEFT(A25,1),{"다";"나"},-1)+1,TRUE)</f>
        <v>3500</v>
      </c>
      <c r="F25" s="9">
        <v>0.05</v>
      </c>
      <c r="G25" s="8">
        <f t="shared" si="2"/>
        <v>1750</v>
      </c>
      <c r="H25" s="8" cm="1">
        <f t="array" ref="H25">fn생산단가(A25,E25)</f>
        <v>700</v>
      </c>
    </row>
    <row r="27" spans="1:8">
      <c r="A27" t="s">
        <v>65</v>
      </c>
    </row>
    <row r="28" spans="1:8">
      <c r="A28" s="21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>
        <f t="array" ref="B30">SUM(($B$10:$B$25=$A30)*($D$10:$D$25 &gt;=B$29)*1)</f>
        <v>3</v>
      </c>
      <c r="C30" s="7">
        <f t="array" ref="C30">SUM(($B$10:$B$25=$A30)*($D$10:$D$25 &gt;=C$29)*1)</f>
        <v>4</v>
      </c>
      <c r="D30" s="7">
        <f t="array" ref="D30">SUM(($B$10:$B$25=$A30)*($D$10:$D$25 &gt;=D$29)*1)</f>
        <v>5</v>
      </c>
      <c r="E30" s="7">
        <f t="array" ref="E30">SUM(($B$10:$B$25=$A30)*($D$10:$D$25 &gt;=E$29)*1)</f>
        <v>8</v>
      </c>
    </row>
    <row r="31" spans="1:8">
      <c r="A31" s="5" t="s">
        <v>38</v>
      </c>
      <c r="B31" s="7">
        <f t="array" ref="B31">SUM(($B$10:$B$25=$A31)*($D$10:$D$25 &gt;=B$29)*1)</f>
        <v>0</v>
      </c>
      <c r="C31" s="7">
        <f t="array" ref="C31">SUM(($B$10:$B$25=$A31)*($D$10:$D$25 &gt;=C$29)*1)</f>
        <v>1</v>
      </c>
      <c r="D31" s="7">
        <f t="array" ref="D31">SUM(($B$10:$B$25=$A31)*($D$10:$D$25 &gt;=D$29)*1)</f>
        <v>4</v>
      </c>
      <c r="E31" s="7">
        <f t="array" ref="E31">SUM(($B$10:$B$25=$A31)*($D$10:$D$25 &gt;=E$29)*1)</f>
        <v>4</v>
      </c>
    </row>
    <row r="32" spans="1:8">
      <c r="A32" s="5" t="s">
        <v>40</v>
      </c>
      <c r="B32" s="7">
        <f t="array" ref="B32">SUM(($B$10:$B$25=$A32)*($D$10:$D$25 &gt;=B$29)*1)</f>
        <v>1</v>
      </c>
      <c r="C32" s="7">
        <f t="array" ref="C32">SUM(($B$10:$B$25=$A32)*($D$10:$D$25 &gt;=C$29)*1)</f>
        <v>3</v>
      </c>
      <c r="D32" s="7">
        <f t="array" ref="D32">SUM(($B$10:$B$25=$A32)*($D$10:$D$25 &gt;=D$29)*1)</f>
        <v>4</v>
      </c>
      <c r="E32" s="7">
        <f t="array" ref="E32">SUM(($B$10:$B$25=$A32)*($D$10:$D$25 &gt;=E$29)*1)</f>
        <v>4</v>
      </c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129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0">
        <f>SLN(C36,D36,E36)</f>
        <v>260000</v>
      </c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20">
        <f t="shared" ref="F37:F40" si="3">SLN(C37,D37,E37)</f>
        <v>70000</v>
      </c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20">
        <f t="shared" si="3"/>
        <v>80000</v>
      </c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20">
        <f t="shared" si="3"/>
        <v>136000</v>
      </c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20">
        <f t="shared" si="3"/>
        <v>50000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B2CA9-0E32-4E7A-98EF-8579E3071729}">
  <dimension ref="A1:E4"/>
  <sheetViews>
    <sheetView workbookViewId="0"/>
  </sheetViews>
  <sheetFormatPr defaultRowHeight="17"/>
  <cols>
    <col min="1" max="1" width="8.75" bestFit="1" customWidth="1"/>
    <col min="2" max="2" width="10.75" bestFit="1" customWidth="1"/>
    <col min="3" max="4" width="8.75" bestFit="1" customWidth="1"/>
    <col min="5" max="5" width="8.9140625" bestFit="1" customWidth="1"/>
  </cols>
  <sheetData>
    <row r="1" spans="1:5">
      <c r="A1" s="27" t="s">
        <v>148</v>
      </c>
    </row>
    <row r="3" spans="1:5">
      <c r="A3" t="s">
        <v>132</v>
      </c>
      <c r="B3" t="s">
        <v>144</v>
      </c>
      <c r="C3" t="s">
        <v>89</v>
      </c>
      <c r="D3" t="s">
        <v>142</v>
      </c>
      <c r="E3" t="s">
        <v>146</v>
      </c>
    </row>
    <row r="4" spans="1:5">
      <c r="A4" t="s">
        <v>147</v>
      </c>
      <c r="B4" s="26">
        <v>44462</v>
      </c>
      <c r="C4" t="s">
        <v>136</v>
      </c>
      <c r="D4" t="s">
        <v>139</v>
      </c>
      <c r="E4">
        <v>950000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E11"/>
  <sheetViews>
    <sheetView tabSelected="1" workbookViewId="0">
      <selection activeCell="A7" sqref="A7"/>
    </sheetView>
  </sheetViews>
  <sheetFormatPr defaultRowHeight="17"/>
  <cols>
    <col min="1" max="1" width="7.08203125" bestFit="1" customWidth="1"/>
    <col min="2" max="5" width="12.5" bestFit="1" customWidth="1"/>
    <col min="6" max="7" width="8.9140625" bestFit="1" customWidth="1"/>
  </cols>
  <sheetData>
    <row r="2" spans="1:5">
      <c r="A2" s="25" t="s">
        <v>132</v>
      </c>
      <c r="B2" t="s">
        <v>133</v>
      </c>
    </row>
    <row r="4" spans="1:5">
      <c r="B4" s="25" t="s">
        <v>142</v>
      </c>
      <c r="C4" s="25" t="s">
        <v>143</v>
      </c>
    </row>
    <row r="5" spans="1:5">
      <c r="B5" t="s">
        <v>139</v>
      </c>
      <c r="D5" t="s">
        <v>140</v>
      </c>
    </row>
    <row r="6" spans="1:5">
      <c r="A6" s="25" t="s">
        <v>89</v>
      </c>
      <c r="B6" t="s">
        <v>141</v>
      </c>
      <c r="C6" t="s">
        <v>145</v>
      </c>
      <c r="D6" t="s">
        <v>141</v>
      </c>
      <c r="E6" t="s">
        <v>145</v>
      </c>
    </row>
    <row r="7" spans="1:5">
      <c r="A7" t="s">
        <v>138</v>
      </c>
      <c r="B7" s="28"/>
      <c r="C7" s="28">
        <v>0</v>
      </c>
      <c r="D7" s="28">
        <v>950000</v>
      </c>
      <c r="E7" s="28">
        <v>140000</v>
      </c>
    </row>
    <row r="8" spans="1:5">
      <c r="A8" t="s">
        <v>137</v>
      </c>
      <c r="B8" s="28">
        <v>950000</v>
      </c>
      <c r="C8" s="28">
        <v>140000</v>
      </c>
      <c r="D8" s="28">
        <v>950000</v>
      </c>
      <c r="E8" s="28">
        <v>140000</v>
      </c>
    </row>
    <row r="9" spans="1:5">
      <c r="A9" t="s">
        <v>136</v>
      </c>
      <c r="B9" s="28">
        <v>950000</v>
      </c>
      <c r="C9" s="28">
        <v>140000</v>
      </c>
      <c r="D9" s="28"/>
      <c r="E9" s="28">
        <v>0</v>
      </c>
    </row>
    <row r="10" spans="1:5">
      <c r="A10" t="s">
        <v>135</v>
      </c>
      <c r="B10" s="28"/>
      <c r="C10" s="28">
        <v>0</v>
      </c>
      <c r="D10" s="28">
        <v>950000</v>
      </c>
      <c r="E10" s="28">
        <v>140000</v>
      </c>
    </row>
    <row r="11" spans="1:5">
      <c r="A11" t="s">
        <v>134</v>
      </c>
      <c r="B11" s="28"/>
      <c r="C11" s="28">
        <v>0</v>
      </c>
      <c r="D11" s="28">
        <v>950000</v>
      </c>
      <c r="E11" s="28">
        <v>140000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workbookViewId="0"/>
  </sheetViews>
  <sheetFormatPr defaultRowHeight="17"/>
  <cols>
    <col min="1" max="1" width="9.83203125" bestFit="1" customWidth="1"/>
    <col min="5" max="5" width="12.75" customWidth="1"/>
    <col min="6" max="6" width="2.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6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64311</v>
      </c>
    </row>
    <row r="5" spans="1:5">
      <c r="A5" s="16">
        <v>45075</v>
      </c>
      <c r="B5" s="5" t="s">
        <v>84</v>
      </c>
      <c r="C5" s="7">
        <v>278</v>
      </c>
      <c r="D5" s="7">
        <v>4</v>
      </c>
      <c r="E5" s="8">
        <f t="shared" si="0"/>
        <v>158920</v>
      </c>
    </row>
    <row r="6" spans="1:5">
      <c r="A6" s="16">
        <v>45084</v>
      </c>
      <c r="B6" s="5" t="s">
        <v>84</v>
      </c>
      <c r="C6" s="7">
        <v>349</v>
      </c>
      <c r="D6" s="7">
        <v>1</v>
      </c>
      <c r="E6" s="8">
        <f t="shared" si="0"/>
        <v>201840</v>
      </c>
    </row>
    <row r="7" spans="1:5">
      <c r="A7" s="16">
        <v>45088</v>
      </c>
      <c r="B7" s="5" t="s">
        <v>83</v>
      </c>
      <c r="C7" s="7">
        <v>321</v>
      </c>
      <c r="D7" s="7">
        <v>7</v>
      </c>
      <c r="E7" s="8">
        <f t="shared" si="0"/>
        <v>91374</v>
      </c>
    </row>
    <row r="8" spans="1:5">
      <c r="A8" s="16">
        <v>45088</v>
      </c>
      <c r="B8" s="5" t="s">
        <v>83</v>
      </c>
      <c r="C8" s="7">
        <v>546</v>
      </c>
      <c r="D8" s="7">
        <v>8</v>
      </c>
      <c r="E8" s="8">
        <f t="shared" si="0"/>
        <v>156558</v>
      </c>
    </row>
    <row r="9" spans="1:5">
      <c r="A9" s="16">
        <v>45116</v>
      </c>
      <c r="B9" s="5" t="s">
        <v>84</v>
      </c>
      <c r="C9" s="7">
        <v>246</v>
      </c>
      <c r="D9" s="7">
        <v>2</v>
      </c>
      <c r="E9" s="8">
        <f t="shared" si="0"/>
        <v>141520</v>
      </c>
    </row>
    <row r="10" spans="1:5">
      <c r="A10" s="16">
        <v>45132</v>
      </c>
      <c r="B10" s="5" t="s">
        <v>84</v>
      </c>
      <c r="C10" s="7">
        <v>531</v>
      </c>
      <c r="D10" s="7">
        <v>5</v>
      </c>
      <c r="E10" s="8">
        <f t="shared" si="0"/>
        <v>305080</v>
      </c>
    </row>
    <row r="11" spans="1:5">
      <c r="A11" s="16">
        <v>45145</v>
      </c>
      <c r="B11" s="5" t="s">
        <v>84</v>
      </c>
      <c r="C11" s="7">
        <v>521</v>
      </c>
      <c r="D11" s="7">
        <v>3</v>
      </c>
      <c r="E11" s="8">
        <f t="shared" si="0"/>
        <v>300440</v>
      </c>
    </row>
    <row r="12" spans="1:5">
      <c r="A12" s="22" t="s">
        <v>27</v>
      </c>
      <c r="B12" s="23"/>
      <c r="C12" s="7">
        <f>SUM(C4:C11)</f>
        <v>3018</v>
      </c>
      <c r="D12" s="7">
        <f>SUM(D4:D11)</f>
        <v>35</v>
      </c>
      <c r="E12" s="8">
        <f>SUM(E4:E11)</f>
        <v>1420043</v>
      </c>
    </row>
    <row r="14" spans="1:5">
      <c r="A14" s="22" t="s">
        <v>85</v>
      </c>
      <c r="B14" s="23"/>
    </row>
    <row r="15" spans="1:5">
      <c r="A15" s="5" t="s">
        <v>83</v>
      </c>
      <c r="B15" s="5">
        <v>291</v>
      </c>
    </row>
    <row r="16" spans="1:5">
      <c r="A16" s="5" t="s">
        <v>84</v>
      </c>
      <c r="B16" s="5">
        <v>580</v>
      </c>
    </row>
  </sheetData>
  <mergeCells count="2">
    <mergeCell ref="A12:B12"/>
    <mergeCell ref="A14:B14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zoomScaleNormal="100" workbookViewId="0">
      <selection sqref="A1:H1"/>
    </sheetView>
  </sheetViews>
  <sheetFormatPr defaultRowHeight="17"/>
  <cols>
    <col min="4" max="4" width="11.58203125" bestFit="1" customWidth="1"/>
  </cols>
  <sheetData>
    <row r="1" spans="1:8" ht="21">
      <c r="A1" s="24" t="s">
        <v>87</v>
      </c>
      <c r="B1" s="24"/>
      <c r="C1" s="24"/>
      <c r="D1" s="24"/>
      <c r="E1" s="24"/>
      <c r="F1" s="24"/>
      <c r="G1" s="24"/>
      <c r="H1" s="24"/>
    </row>
    <row r="2" spans="1:8">
      <c r="A2" t="s">
        <v>130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workbookViewId="0"/>
  </sheetViews>
  <sheetFormatPr defaultRowHeight="17"/>
  <cols>
    <col min="1" max="1" width="11.75" customWidth="1"/>
  </cols>
  <sheetData>
    <row r="1" spans="1:4">
      <c r="A1" t="s">
        <v>86</v>
      </c>
    </row>
    <row r="2" spans="1:4">
      <c r="A2" s="17" t="s">
        <v>114</v>
      </c>
      <c r="B2" s="5" t="s">
        <v>102</v>
      </c>
      <c r="C2" s="5" t="s">
        <v>103</v>
      </c>
      <c r="D2" s="5" t="s">
        <v>104</v>
      </c>
    </row>
    <row r="3" spans="1:4">
      <c r="A3" s="5" t="s">
        <v>105</v>
      </c>
      <c r="B3" s="5">
        <v>1</v>
      </c>
      <c r="C3" s="5">
        <v>2</v>
      </c>
      <c r="D3" s="5">
        <v>1</v>
      </c>
    </row>
    <row r="4" spans="1:4">
      <c r="A4" s="5" t="s">
        <v>106</v>
      </c>
      <c r="B4" s="5">
        <v>0</v>
      </c>
      <c r="C4" s="5">
        <v>0</v>
      </c>
      <c r="D4" s="5">
        <v>0</v>
      </c>
    </row>
    <row r="5" spans="1:4">
      <c r="A5" s="5" t="s">
        <v>107</v>
      </c>
      <c r="B5" s="5">
        <v>0</v>
      </c>
      <c r="C5" s="5">
        <v>1</v>
      </c>
      <c r="D5" s="5">
        <v>0</v>
      </c>
    </row>
    <row r="6" spans="1:4">
      <c r="A6" s="5" t="s">
        <v>108</v>
      </c>
      <c r="B6" s="5">
        <v>0</v>
      </c>
      <c r="C6" s="5">
        <v>1</v>
      </c>
      <c r="D6" s="5">
        <v>0</v>
      </c>
    </row>
    <row r="7" spans="1:4">
      <c r="A7" s="5" t="s">
        <v>109</v>
      </c>
      <c r="B7" s="5">
        <v>1</v>
      </c>
      <c r="C7" s="5">
        <v>0</v>
      </c>
      <c r="D7" s="5">
        <v>0</v>
      </c>
    </row>
    <row r="8" spans="1:4">
      <c r="A8" s="5" t="s">
        <v>110</v>
      </c>
      <c r="B8" s="5">
        <v>0</v>
      </c>
      <c r="C8" s="5">
        <v>1</v>
      </c>
      <c r="D8" s="5">
        <v>1</v>
      </c>
    </row>
    <row r="9" spans="1:4">
      <c r="A9" s="5" t="s">
        <v>111</v>
      </c>
      <c r="B9" s="5">
        <v>0</v>
      </c>
      <c r="C9" s="5">
        <v>0</v>
      </c>
      <c r="D9" s="5">
        <v>1</v>
      </c>
    </row>
    <row r="10" spans="1:4">
      <c r="A10" s="5" t="s">
        <v>112</v>
      </c>
      <c r="B10" s="5">
        <v>1</v>
      </c>
      <c r="C10" s="5">
        <v>2</v>
      </c>
      <c r="D10" s="5">
        <v>2</v>
      </c>
    </row>
    <row r="11" spans="1:4">
      <c r="A11" s="5" t="s">
        <v>113</v>
      </c>
      <c r="B11" s="5">
        <v>1</v>
      </c>
      <c r="C11" s="5">
        <v>0</v>
      </c>
      <c r="D11" s="5">
        <v>0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workbookViewId="0"/>
  </sheetViews>
  <sheetFormatPr defaultRowHeight="17"/>
  <sheetData>
    <row r="1" spans="1:9">
      <c r="A1" t="s">
        <v>115</v>
      </c>
    </row>
    <row r="3" spans="1:9">
      <c r="A3" s="18" t="s">
        <v>116</v>
      </c>
      <c r="B3" s="18" t="s">
        <v>117</v>
      </c>
      <c r="C3" s="18" t="s">
        <v>118</v>
      </c>
      <c r="D3" s="18" t="s">
        <v>119</v>
      </c>
      <c r="E3" s="18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19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19">
        <v>24750</v>
      </c>
      <c r="H5" t="s">
        <v>124</v>
      </c>
      <c r="I5">
        <v>550</v>
      </c>
    </row>
    <row r="6" spans="1:9">
      <c r="H6" t="s">
        <v>125</v>
      </c>
      <c r="I6">
        <v>350</v>
      </c>
    </row>
    <row r="7" spans="1:9">
      <c r="H7" t="s">
        <v>126</v>
      </c>
      <c r="I7">
        <v>300</v>
      </c>
    </row>
    <row r="8" spans="1:9"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127000</xdr:rowOff>
              </from>
              <to>
                <xdr:col>6</xdr:col>
                <xdr:colOff>546100</xdr:colOff>
                <xdr:row>2</xdr:row>
                <xdr:rowOff>19050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유통부대리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시완 이</cp:lastModifiedBy>
  <cp:lastPrinted>2025-04-28T07:11:37Z</cp:lastPrinted>
  <dcterms:created xsi:type="dcterms:W3CDTF">2023-05-11T11:47:16Z</dcterms:created>
  <dcterms:modified xsi:type="dcterms:W3CDTF">2025-04-28T13:10:58Z</dcterms:modified>
</cp:coreProperties>
</file>