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년대비작업\05 통합본\컴활1급\실습파일확인\엑셀\"/>
    </mc:Choice>
  </mc:AlternateContent>
  <xr:revisionPtr revIDLastSave="0" documentId="13_ncr:1_{023C5B31-971C-4A35-A064-C13593FF083D}" xr6:coauthVersionLast="47" xr6:coauthVersionMax="47" xr10:uidLastSave="{00000000-0000-0000-0000-000000000000}"/>
  <bookViews>
    <workbookView xWindow="19200" yWindow="0" windowWidth="19200" windowHeight="21000" tabRatio="797" xr2:uid="{2C9FD23D-489E-46B0-AE07-6280096D8FF1}"/>
  </bookViews>
  <sheets>
    <sheet name="출제유형_01_유형1~7" sheetId="1" r:id="rId1"/>
    <sheet name="02_유형1~4" sheetId="3" r:id="rId2"/>
    <sheet name="03_유형1~7" sheetId="5" r:id="rId3"/>
    <sheet name="04_유형1~5" sheetId="7" r:id="rId4"/>
    <sheet name="05_유형1~3" sheetId="10" r:id="rId5"/>
    <sheet name="대표기출문제_기출1~16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5" l="1" a="1"/>
  <c r="H11" i="5" s="1"/>
  <c r="G18" i="12" a="1"/>
  <c r="G18" i="12" s="1"/>
  <c r="I3" i="1" a="1"/>
  <c r="I3" i="1" s="1"/>
  <c r="I4" i="1" a="1"/>
  <c r="I4" i="1" s="1"/>
  <c r="I5" i="1" a="1"/>
  <c r="I5" i="1" s="1"/>
  <c r="I6" i="1" a="1"/>
  <c r="I6" i="1"/>
  <c r="I7" i="1" a="1"/>
  <c r="I7" i="1" s="1"/>
  <c r="I8" i="1" a="1"/>
  <c r="I8" i="1" s="1"/>
  <c r="I9" i="1" a="1"/>
  <c r="I9" i="1" s="1"/>
  <c r="I2" i="1" a="1"/>
  <c r="I2" i="1" s="1"/>
  <c r="C11" i="7" a="1"/>
  <c r="C11" i="7" s="1"/>
  <c r="D19" i="12" a="1"/>
  <c r="D19" i="12" s="1"/>
  <c r="C19" i="12" a="1"/>
  <c r="C19" i="12" s="1"/>
  <c r="B19" i="12" a="1"/>
  <c r="B19" i="12" s="1"/>
  <c r="D18" i="12" a="1"/>
  <c r="D18" i="12" s="1"/>
  <c r="C18" i="12" a="1"/>
  <c r="C18" i="12" s="1"/>
  <c r="B18" i="12" a="1"/>
  <c r="B18" i="12" s="1"/>
  <c r="H17" i="12" a="1"/>
  <c r="H17" i="12" s="1"/>
  <c r="G17" i="12" a="1"/>
  <c r="G17" i="12" s="1"/>
  <c r="D17" i="12" a="1"/>
  <c r="D17" i="12" s="1"/>
  <c r="C17" i="12" a="1"/>
  <c r="C17" i="12" s="1"/>
  <c r="B17" i="12" a="1"/>
  <c r="B17" i="12" s="1"/>
  <c r="E16" i="12" a="1"/>
  <c r="E16" i="12" s="1"/>
  <c r="D16" i="12" a="1"/>
  <c r="D16" i="12" s="1"/>
  <c r="C16" i="12" a="1"/>
  <c r="C16" i="12" s="1"/>
  <c r="B16" i="12" a="1"/>
  <c r="B16" i="12" s="1"/>
  <c r="D11" i="10" a="1"/>
  <c r="D11" i="10" s="1"/>
  <c r="C11" i="10" a="1"/>
  <c r="C11" i="10" s="1"/>
  <c r="B11" i="10" a="1"/>
  <c r="B11" i="10" s="1"/>
  <c r="F11" i="7" a="1"/>
  <c r="F11" i="7" s="1"/>
  <c r="E11" i="7" a="1"/>
  <c r="E11" i="7" s="1"/>
  <c r="D11" i="7" a="1"/>
  <c r="D11" i="7" s="1"/>
  <c r="B11" i="7" a="1"/>
  <c r="B11" i="7" s="1"/>
  <c r="G11" i="5" a="1"/>
  <c r="G11" i="5" s="1"/>
  <c r="F11" i="5" a="1"/>
  <c r="F11" i="5" s="1"/>
  <c r="E11" i="5" a="1"/>
  <c r="E11" i="5" s="1"/>
  <c r="D11" i="5" a="1"/>
  <c r="D11" i="5" s="1"/>
  <c r="C11" i="5" a="1"/>
  <c r="C11" i="5" s="1"/>
  <c r="B11" i="5" a="1"/>
  <c r="B11" i="5" s="1"/>
  <c r="G11" i="3" a="1"/>
  <c r="G11" i="3" s="1"/>
  <c r="F11" i="3" a="1"/>
  <c r="F11" i="3" s="1"/>
  <c r="E11" i="3" a="1"/>
  <c r="E11" i="3" s="1"/>
  <c r="D11" i="3" a="1"/>
  <c r="D11" i="3" s="1"/>
  <c r="C11" i="3" a="1"/>
  <c r="C11" i="3" s="1"/>
  <c r="B11" i="3" a="1"/>
  <c r="B11" i="3" s="1"/>
  <c r="H11" i="1" a="1"/>
  <c r="H11" i="1" s="1"/>
  <c r="G11" i="1" a="1"/>
  <c r="G11" i="1" s="1"/>
  <c r="F11" i="1" a="1"/>
  <c r="F11" i="1" s="1"/>
  <c r="E11" i="1" a="1"/>
  <c r="E11" i="1" s="1"/>
  <c r="D11" i="1" a="1"/>
  <c r="D11" i="1" s="1"/>
  <c r="C11" i="1" a="1"/>
  <c r="C11" i="1" s="1"/>
  <c r="B11" i="1" a="1"/>
  <c r="B11" i="1" s="1"/>
</calcChain>
</file>

<file path=xl/sharedStrings.xml><?xml version="1.0" encoding="utf-8"?>
<sst xmlns="http://schemas.openxmlformats.org/spreadsheetml/2006/main" count="272" uniqueCount="69">
  <si>
    <t>국민카드</t>
  </si>
  <si>
    <t>인터넷A팀</t>
  </si>
  <si>
    <t>농협카드</t>
  </si>
  <si>
    <t>인터넷B팀</t>
  </si>
  <si>
    <t>인터넷C팀</t>
  </si>
  <si>
    <t>카드종류</t>
  </si>
  <si>
    <t>적립률</t>
  </si>
  <si>
    <t>결제여부</t>
  </si>
  <si>
    <t>숙박</t>
  </si>
  <si>
    <t>인원</t>
  </si>
  <si>
    <t>판매처</t>
  </si>
  <si>
    <t>판매일</t>
  </si>
  <si>
    <t>결제금액</t>
  </si>
  <si>
    <t>완료</t>
  </si>
  <si>
    <t>리조트</t>
  </si>
  <si>
    <t>예정</t>
  </si>
  <si>
    <t>호텔</t>
  </si>
  <si>
    <t>홈쇼핑C팀</t>
  </si>
  <si>
    <t>펜션</t>
  </si>
  <si>
    <t>홈쇼핑A팀</t>
  </si>
  <si>
    <t>개수</t>
  </si>
  <si>
    <t>합계</t>
  </si>
  <si>
    <t>평균</t>
  </si>
  <si>
    <t>최대값</t>
  </si>
  <si>
    <t>찾기</t>
  </si>
  <si>
    <t>[표1]</t>
  </si>
  <si>
    <t>성명</t>
  </si>
  <si>
    <t>직업</t>
  </si>
  <si>
    <t>신청일</t>
  </si>
  <si>
    <t>성별</t>
  </si>
  <si>
    <t>구매건수</t>
  </si>
  <si>
    <t>구매금액</t>
  </si>
  <si>
    <t>구입코드</t>
  </si>
  <si>
    <t>대출금액</t>
  </si>
  <si>
    <t>고광섭</t>
  </si>
  <si>
    <t>자영업</t>
  </si>
  <si>
    <t>남</t>
  </si>
  <si>
    <t>J21K</t>
  </si>
  <si>
    <t>권창영</t>
  </si>
  <si>
    <t>회사원</t>
  </si>
  <si>
    <t>H33K</t>
  </si>
  <si>
    <t>김동진</t>
  </si>
  <si>
    <t>공무원</t>
  </si>
  <si>
    <t>K95L</t>
  </si>
  <si>
    <t>김병준</t>
  </si>
  <si>
    <t>J32K</t>
  </si>
  <si>
    <t>김영희</t>
  </si>
  <si>
    <t>여</t>
  </si>
  <si>
    <t>J35L</t>
  </si>
  <si>
    <t>김은조</t>
  </si>
  <si>
    <t>Y46L</t>
  </si>
  <si>
    <t>마동탁</t>
  </si>
  <si>
    <t>J71K</t>
  </si>
  <si>
    <t>서현명</t>
  </si>
  <si>
    <t>K54L</t>
  </si>
  <si>
    <t>정수만</t>
  </si>
  <si>
    <t>H69L</t>
  </si>
  <si>
    <t>정종수</t>
  </si>
  <si>
    <t>J45L</t>
  </si>
  <si>
    <t>채경찬</t>
  </si>
  <si>
    <t>H12L</t>
  </si>
  <si>
    <t>하민지</t>
  </si>
  <si>
    <t>J78L</t>
  </si>
  <si>
    <t>[표2]</t>
  </si>
  <si>
    <t>최대값</t>
    <phoneticPr fontId="3" type="noConversion"/>
  </si>
  <si>
    <t>최소값</t>
    <phoneticPr fontId="3" type="noConversion"/>
  </si>
  <si>
    <t>성명</t>
    <phoneticPr fontId="3" type="noConversion"/>
  </si>
  <si>
    <t>합계/인원수</t>
    <phoneticPr fontId="3" type="noConversion"/>
  </si>
  <si>
    <t>판매방법별순위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</si>
</sst>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0.0%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/>
  </cellStyleXfs>
  <cellXfs count="4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3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3" applyFont="1"/>
    <xf numFmtId="0" fontId="5" fillId="0" borderId="0" xfId="3" applyFont="1"/>
    <xf numFmtId="0" fontId="2" fillId="2" borderId="1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/>
    </xf>
    <xf numFmtId="41" fontId="2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41" fontId="0" fillId="0" borderId="1" xfId="2" applyNumberFormat="1" applyFont="1" applyBorder="1">
      <alignment vertical="center"/>
    </xf>
    <xf numFmtId="0" fontId="6" fillId="0" borderId="0" xfId="0" applyFont="1" applyAlignment="1"/>
    <xf numFmtId="176" fontId="0" fillId="0" borderId="0" xfId="0" applyNumberFormat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0" borderId="4" xfId="2" applyNumberFormat="1" applyFont="1" applyBorder="1" applyAlignment="1">
      <alignment horizontal="center"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3" borderId="13" xfId="0" applyFill="1" applyBorder="1" applyAlignment="1">
      <alignment horizontal="center" vertical="center"/>
    </xf>
    <xf numFmtId="41" fontId="0" fillId="0" borderId="11" xfId="1" applyFont="1" applyBorder="1">
      <alignment vertical="center"/>
    </xf>
    <xf numFmtId="41" fontId="0" fillId="0" borderId="1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" xfId="3" xr:uid="{236D2215-DD6E-47B1-ABE8-C852801A7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B9250-E4CB-4EE1-AF7C-CE66117DDFB1}">
  <dimension ref="A1:I11"/>
  <sheetViews>
    <sheetView tabSelected="1" workbookViewId="0"/>
  </sheetViews>
  <sheetFormatPr defaultRowHeight="17"/>
  <cols>
    <col min="2" max="2" width="7.08203125" bestFit="1" customWidth="1"/>
    <col min="3" max="3" width="9" bestFit="1" customWidth="1"/>
    <col min="4" max="4" width="7.08203125" bestFit="1" customWidth="1"/>
    <col min="5" max="5" width="5.25" bestFit="1" customWidth="1"/>
    <col min="6" max="6" width="10.25" bestFit="1" customWidth="1"/>
    <col min="7" max="7" width="11.08203125" bestFit="1" customWidth="1"/>
    <col min="8" max="8" width="10.83203125" bestFit="1" customWidth="1"/>
    <col min="9" max="9" width="15.08203125" bestFit="1" customWidth="1"/>
  </cols>
  <sheetData>
    <row r="1" spans="1:9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  <c r="I1" s="39" t="s">
        <v>68</v>
      </c>
    </row>
    <row r="2" spans="1:9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  <c r="I2" s="2" t="str">
        <f t="array" ref="I2">LEFT(F2,3)&amp;SUM(IF((LEFT(F2,3)=LEFT($F$2:$F$9,3))*(H2&lt;$H$2:$H$9),1))+1</f>
        <v>인터넷4</v>
      </c>
    </row>
    <row r="3" spans="1:9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  <c r="I3" s="2" t="str">
        <f t="array" ref="I3">LEFT(F3,3)&amp;SUM(IF((LEFT(F3,3)=LEFT($F$2:$F$9,3))*(H3&lt;$H$2:$H$9),1))+1</f>
        <v>홈쇼핑2</v>
      </c>
    </row>
    <row r="4" spans="1:9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  <c r="I4" s="2" t="str">
        <f t="array" ref="I4">LEFT(F4,3)&amp;SUM(IF((LEFT(F4,3)=LEFT($F$2:$F$9,3))*(H4&lt;$H$2:$H$9),1))+1</f>
        <v>인터넷5</v>
      </c>
    </row>
    <row r="5" spans="1:9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44321</v>
      </c>
      <c r="H5" s="7">
        <v>100000</v>
      </c>
      <c r="I5" s="2" t="str">
        <f t="array" ref="I5">LEFT(F5,3)&amp;SUM(IF((LEFT(F5,3)=LEFT($F$2:$F$9,3))*(H5&lt;$H$2:$H$9),1))+1</f>
        <v>홈쇼핑3</v>
      </c>
    </row>
    <row r="6" spans="1:9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  <c r="I6" s="2" t="str">
        <f t="array" ref="I6">LEFT(F6,3)&amp;SUM(IF((LEFT(F6,3)=LEFT($F$2:$F$9,3))*(H6&lt;$H$2:$H$9),1))+1</f>
        <v>인터넷3</v>
      </c>
    </row>
    <row r="7" spans="1:9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  <c r="I7" s="2" t="str">
        <f t="array" ref="I7">LEFT(F7,3)&amp;SUM(IF((LEFT(F7,3)=LEFT($F$2:$F$9,3))*(H7&lt;$H$2:$H$9),1))+1</f>
        <v>인터넷1</v>
      </c>
    </row>
    <row r="8" spans="1:9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  <c r="I8" s="2" t="str">
        <f t="array" ref="I8">LEFT(F8,3)&amp;SUM(IF((LEFT(F8,3)=LEFT($F$2:$F$9,3))*(H8&lt;$H$2:$H$9),1))+1</f>
        <v>홈쇼핑1</v>
      </c>
    </row>
    <row r="9" spans="1:9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  <c r="I9" s="2" t="str">
        <f t="array" ref="I9">LEFT(F9,3)&amp;SUM(IF((LEFT(F9,3)=LEFT($F$2:$F$9,3))*(H9&lt;$H$2:$H$9),1))+1</f>
        <v>인터넷2</v>
      </c>
    </row>
    <row r="10" spans="1:9">
      <c r="A10" s="8"/>
      <c r="B10" s="9"/>
      <c r="C10" s="8"/>
      <c r="D10" s="10"/>
      <c r="E10" s="11"/>
    </row>
    <row r="11" spans="1:9">
      <c r="A11" s="12" t="s">
        <v>20</v>
      </c>
      <c r="B11" s="1">
        <f t="array" ref="B11">SUM((A2:A9="국민카드")*(B2:B9=3%))</f>
        <v>1</v>
      </c>
      <c r="C11" s="1">
        <f t="array" ref="C11">SUM(IF((A2:A9="국민카드")*(C2:C9="완료"),1))</f>
        <v>3</v>
      </c>
      <c r="D11" s="1" t="str">
        <f t="array" ref="D11">COUNT(IF((C2:C9="완료")*(D2:D9="리조트"),1))&amp;"건"</f>
        <v>3건</v>
      </c>
      <c r="E11" s="13">
        <f t="array" ref="E11">COUNT(IF((A2:A9="국민카드")*(RIGHT(F2:F9,2)="A팀"),1))</f>
        <v>2</v>
      </c>
      <c r="F11" s="2">
        <f t="array" ref="F11">COUNTIFS(A2:A9,"국민카드",F2:F9,"인터넷A팀")</f>
        <v>2</v>
      </c>
      <c r="G11" s="2" t="str">
        <f t="array" ref="G11">REPT("★",SUM(IF((C2:C9="완료")*(F2:F9="인터넷A팀"),1)))</f>
        <v>★★</v>
      </c>
      <c r="H11" s="2" t="str">
        <f t="array" ref="H11">TEXT(COUNT(IF((C2:C9="완료")*(D2:D9="리조트"),1))/COUNTA(C2:C9),"0%")</f>
        <v>38%</v>
      </c>
      <c r="I11" s="9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55CF-5A1D-4669-8B5F-B7B724065424}">
  <dimension ref="A1:H11"/>
  <sheetViews>
    <sheetView workbookViewId="0"/>
  </sheetViews>
  <sheetFormatPr defaultRowHeight="17"/>
  <cols>
    <col min="2" max="2" width="10.83203125" bestFit="1" customWidth="1"/>
    <col min="3" max="3" width="9.33203125" bestFit="1" customWidth="1"/>
    <col min="4" max="4" width="9" bestFit="1" customWidth="1"/>
    <col min="5" max="5" width="12.58203125" bestFit="1" customWidth="1"/>
    <col min="6" max="6" width="10.25" bestFit="1" customWidth="1"/>
    <col min="7" max="7" width="11.08203125" bestFit="1" customWidth="1"/>
    <col min="8" max="8" width="10.83203125" bestFit="1" customWidth="1"/>
  </cols>
  <sheetData>
    <row r="1" spans="1:8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>
      <c r="A10" s="8"/>
      <c r="B10" s="9"/>
      <c r="C10" s="8"/>
      <c r="D10" s="10"/>
      <c r="E10" s="11"/>
    </row>
    <row r="11" spans="1:8">
      <c r="A11" s="12" t="s">
        <v>21</v>
      </c>
      <c r="B11" s="14">
        <f t="array" ref="B11">SUM((A2:A9="국민카드")*H2:H9)</f>
        <v>2043000</v>
      </c>
      <c r="C11" s="14">
        <f t="array" ref="C11">SUM(IF((A2:A9="국민카드")*(MONTH(G2:G9)&lt;=3),H2:H9))</f>
        <v>153000</v>
      </c>
      <c r="D11" s="1" t="str">
        <f t="array" ref="D11">REPT("♥",SUM(IF((C2:C9="완료")*(F2:F9="인터넷A팀"),E2:E9))/10)</f>
        <v>♥♥♥♥</v>
      </c>
      <c r="E11" s="13" t="str">
        <f t="array" ref="E11">REPT("☆",QUOTIENT(SUM((C2:C9="예정")*(F2:F9="홈쇼핑C팀")*H2:H9),100000))</f>
        <v>☆☆☆☆☆</v>
      </c>
      <c r="F11" s="15" t="str">
        <f t="array" ref="F11">TEXT(SUM(IF((C2:C9="완료")*(F2:F9="인터넷A팀"),H2:H9)),"#,##0,")</f>
        <v>1,890</v>
      </c>
      <c r="G11" s="7">
        <f t="array" ref="G11">SUM(IF((A2:A9="국민카드")*IFERROR(FIND("인터넷",F2:F9)&gt;=1,FALSE),H2:H9))</f>
        <v>2043000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EAD48-3F70-4156-9887-B6E98A31BF91}">
  <dimension ref="A1:H11"/>
  <sheetViews>
    <sheetView workbookViewId="0"/>
  </sheetViews>
  <sheetFormatPr defaultRowHeight="17"/>
  <cols>
    <col min="2" max="4" width="9.33203125" bestFit="1" customWidth="1"/>
    <col min="5" max="5" width="8.25" customWidth="1"/>
    <col min="6" max="6" width="10.25" bestFit="1" customWidth="1"/>
    <col min="7" max="7" width="11.08203125" bestFit="1" customWidth="1"/>
    <col min="8" max="8" width="10.83203125" bestFit="1" customWidth="1"/>
  </cols>
  <sheetData>
    <row r="1" spans="1:8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>
      <c r="A10" s="8"/>
      <c r="B10" s="9"/>
      <c r="C10" s="8"/>
      <c r="D10" s="10"/>
      <c r="E10" s="11"/>
    </row>
    <row r="11" spans="1:8">
      <c r="A11" s="12" t="s">
        <v>22</v>
      </c>
      <c r="B11" s="14">
        <f t="array" ref="B11">AVERAGE(IF(LEFT(F2:F9,3)="인터넷",H2:H9))</f>
        <v>716600</v>
      </c>
      <c r="C11" s="14">
        <f t="array" ref="C11">AVERAGE(IF(RIGHT(F2:F9,2)="A팀",H2:H9))</f>
        <v>642500</v>
      </c>
      <c r="D11" s="14">
        <f t="array" ref="D11">AVERAGE(IF(H2:H9&gt;=LARGE(H2:H9,4),H2:H9))</f>
        <v>930000</v>
      </c>
      <c r="E11" s="13" t="str">
        <f t="array" ref="E11">TEXT(AVERAGE(IF((B2:B9&lt;&gt;1%)*(LEN(D2:D9)=2),E2:E9)),"0명")</f>
        <v>20명</v>
      </c>
      <c r="F11" s="16">
        <f t="array" ref="F11">ROUND(AVERAGE(IF((A2:A9="국민카드")*(C2:C9="완료"),E2:E9)),1)</f>
        <v>18.3</v>
      </c>
      <c r="G11" s="2" t="str">
        <f t="array" ref="G11">IFERROR(AVERAGE(IF((A2:A9="국민카드")*(MONTH(G2:G9)=2),E2:E9)),"없음")</f>
        <v>없음</v>
      </c>
      <c r="H11" s="2" t="str">
        <f t="array" ref="H11">ROUND(AVERAGE(LARGE(E2:E9,{1,2,3})),1)&amp;"-"&amp;ROUND(AVERAGE(SMALL(E2:E9,{1,2,3})),1)</f>
        <v>36.7-5.7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D40F6-AF20-4F97-882D-3F3E53C662D0}">
  <dimension ref="A1:H11"/>
  <sheetViews>
    <sheetView workbookViewId="0"/>
  </sheetViews>
  <sheetFormatPr defaultRowHeight="17"/>
  <cols>
    <col min="2" max="2" width="10.83203125" bestFit="1" customWidth="1"/>
    <col min="3" max="3" width="10.25" customWidth="1"/>
    <col min="4" max="4" width="12.83203125" bestFit="1" customWidth="1"/>
    <col min="5" max="5" width="9.33203125" bestFit="1" customWidth="1"/>
    <col min="6" max="6" width="11.08203125" customWidth="1"/>
    <col min="7" max="7" width="11.08203125" bestFit="1" customWidth="1"/>
    <col min="8" max="8" width="10.83203125" bestFit="1" customWidth="1"/>
  </cols>
  <sheetData>
    <row r="1" spans="1:8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>
      <c r="A10" s="8"/>
      <c r="B10" s="9"/>
      <c r="C10" s="8"/>
      <c r="D10" s="10"/>
      <c r="E10" s="11"/>
    </row>
    <row r="11" spans="1:8">
      <c r="A11" s="12" t="s">
        <v>23</v>
      </c>
      <c r="B11" s="7">
        <f t="array" ref="B11">MAX(IF(A2:A9="국민카드",H2:H9))</f>
        <v>1540000</v>
      </c>
      <c r="C11" s="7" t="str">
        <f t="array" ref="C11">FIXED(MAX((A2:A9="국민카드")*(MONTH(G2:G9)&lt;=3)*H2:H9),0)&amp;"원"</f>
        <v>153,000원</v>
      </c>
      <c r="D11" s="7" t="str">
        <f t="array" ref="D11">TEXT(MAXA(IF(LEFT(F2:F9,3)="인터넷",H2:H9)),"#,##0원")</f>
        <v>1,540,000원</v>
      </c>
      <c r="E11" s="7">
        <f t="array" ref="E11">LARGE(IF((B2:B9=3%)*(D2:D9="리조트"),H2:H9),1)</f>
        <v>580000</v>
      </c>
      <c r="F11" s="16">
        <f t="array" ref="F11">_xlfn.RANK.EQ(MAX(IF((B2:B9=3%)*(D2:D9="리조트"),H2:H9)),H2:H9)</f>
        <v>3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2D9BF-D1D9-41A7-B680-756F3D660C61}">
  <dimension ref="A1:H11"/>
  <sheetViews>
    <sheetView workbookViewId="0"/>
  </sheetViews>
  <sheetFormatPr defaultRowHeight="17"/>
  <cols>
    <col min="2" max="2" width="7.08203125" bestFit="1" customWidth="1"/>
    <col min="3" max="3" width="11.08203125" bestFit="1" customWidth="1"/>
    <col min="4" max="4" width="7.75" customWidth="1"/>
    <col min="5" max="5" width="6.83203125" customWidth="1"/>
    <col min="6" max="6" width="10.83203125" customWidth="1"/>
    <col min="7" max="7" width="11.08203125" bestFit="1" customWidth="1"/>
    <col min="8" max="8" width="10.83203125" bestFit="1" customWidth="1"/>
  </cols>
  <sheetData>
    <row r="1" spans="1:8">
      <c r="A1" s="1" t="s">
        <v>5</v>
      </c>
      <c r="B1" s="1" t="s">
        <v>6</v>
      </c>
      <c r="C1" s="1" t="s">
        <v>7</v>
      </c>
      <c r="D1" s="1" t="s">
        <v>8</v>
      </c>
      <c r="E1" s="2" t="s">
        <v>9</v>
      </c>
      <c r="F1" s="3" t="s">
        <v>10</v>
      </c>
      <c r="G1" s="1" t="s">
        <v>11</v>
      </c>
      <c r="H1" s="4" t="s">
        <v>12</v>
      </c>
    </row>
    <row r="2" spans="1:8">
      <c r="A2" s="2" t="s">
        <v>0</v>
      </c>
      <c r="B2" s="5">
        <v>0.03</v>
      </c>
      <c r="C2" s="2" t="s">
        <v>13</v>
      </c>
      <c r="D2" s="2" t="s">
        <v>14</v>
      </c>
      <c r="E2" s="2">
        <v>5</v>
      </c>
      <c r="F2" s="3" t="s">
        <v>1</v>
      </c>
      <c r="G2" s="6">
        <v>44307</v>
      </c>
      <c r="H2" s="7">
        <v>350000</v>
      </c>
    </row>
    <row r="3" spans="1:8">
      <c r="A3" s="2" t="s">
        <v>2</v>
      </c>
      <c r="B3" s="5">
        <v>0.03</v>
      </c>
      <c r="C3" s="2" t="s">
        <v>15</v>
      </c>
      <c r="D3" s="2" t="s">
        <v>16</v>
      </c>
      <c r="E3" s="2">
        <v>8</v>
      </c>
      <c r="F3" s="3" t="s">
        <v>17</v>
      </c>
      <c r="G3" s="6">
        <v>44228</v>
      </c>
      <c r="H3" s="7">
        <v>550000</v>
      </c>
    </row>
    <row r="4" spans="1:8">
      <c r="A4" s="2" t="s">
        <v>0</v>
      </c>
      <c r="B4" s="5">
        <v>0.02</v>
      </c>
      <c r="C4" s="2" t="s">
        <v>13</v>
      </c>
      <c r="D4" s="2" t="s">
        <v>18</v>
      </c>
      <c r="E4" s="2">
        <v>15</v>
      </c>
      <c r="F4" s="3" t="s">
        <v>3</v>
      </c>
      <c r="G4" s="6">
        <v>44273</v>
      </c>
      <c r="H4" s="7">
        <v>153000</v>
      </c>
    </row>
    <row r="5" spans="1:8">
      <c r="A5" s="2" t="s">
        <v>2</v>
      </c>
      <c r="B5" s="5">
        <v>0.01</v>
      </c>
      <c r="C5" s="2" t="s">
        <v>13</v>
      </c>
      <c r="D5" s="2" t="s">
        <v>14</v>
      </c>
      <c r="E5" s="2">
        <v>4</v>
      </c>
      <c r="F5" s="3" t="s">
        <v>19</v>
      </c>
      <c r="G5" s="6">
        <v>44325</v>
      </c>
      <c r="H5" s="7">
        <v>100000</v>
      </c>
    </row>
    <row r="6" spans="1:8">
      <c r="A6" s="2" t="s">
        <v>2</v>
      </c>
      <c r="B6" s="5">
        <v>0.03</v>
      </c>
      <c r="C6" s="2" t="s">
        <v>15</v>
      </c>
      <c r="D6" s="2" t="s">
        <v>16</v>
      </c>
      <c r="E6" s="2">
        <v>8</v>
      </c>
      <c r="F6" s="3" t="s">
        <v>4</v>
      </c>
      <c r="G6" s="6">
        <v>44270</v>
      </c>
      <c r="H6" s="7">
        <v>490000</v>
      </c>
    </row>
    <row r="7" spans="1:8">
      <c r="A7" s="2" t="s">
        <v>0</v>
      </c>
      <c r="B7" s="5">
        <v>0.01</v>
      </c>
      <c r="C7" s="2" t="s">
        <v>13</v>
      </c>
      <c r="D7" s="2" t="s">
        <v>18</v>
      </c>
      <c r="E7" s="2">
        <v>35</v>
      </c>
      <c r="F7" s="3" t="s">
        <v>1</v>
      </c>
      <c r="G7" s="6">
        <v>44291</v>
      </c>
      <c r="H7" s="7">
        <v>1540000</v>
      </c>
    </row>
    <row r="8" spans="1:8">
      <c r="A8" s="2" t="s">
        <v>2</v>
      </c>
      <c r="B8" s="5">
        <v>0.03</v>
      </c>
      <c r="C8" s="2" t="s">
        <v>13</v>
      </c>
      <c r="D8" s="2" t="s">
        <v>14</v>
      </c>
      <c r="E8" s="2">
        <v>25</v>
      </c>
      <c r="F8" s="3" t="s">
        <v>19</v>
      </c>
      <c r="G8" s="6">
        <v>44236</v>
      </c>
      <c r="H8" s="7">
        <v>580000</v>
      </c>
    </row>
    <row r="9" spans="1:8">
      <c r="A9" s="2" t="s">
        <v>2</v>
      </c>
      <c r="B9" s="5">
        <v>0.03</v>
      </c>
      <c r="C9" s="2" t="s">
        <v>13</v>
      </c>
      <c r="D9" s="2" t="s">
        <v>16</v>
      </c>
      <c r="E9" s="2">
        <v>50</v>
      </c>
      <c r="F9" s="3" t="s">
        <v>3</v>
      </c>
      <c r="G9" s="6">
        <v>44235</v>
      </c>
      <c r="H9" s="7">
        <v>1050000</v>
      </c>
    </row>
    <row r="10" spans="1:8">
      <c r="A10" s="8"/>
      <c r="B10" s="9"/>
      <c r="C10" s="8"/>
      <c r="D10" s="10"/>
    </row>
    <row r="11" spans="1:8">
      <c r="A11" s="12" t="s">
        <v>24</v>
      </c>
      <c r="B11" s="2" t="str">
        <f t="array" ref="B11">INDEX(D2:D9,MATCH(MAX((A2:A9="국민카드")*H2:H9),(A2:A9="국민카드")*H2:H9,0))</f>
        <v>펜션</v>
      </c>
      <c r="C11" s="17">
        <f t="array" ref="C11">INDEX(G2:G9,MATCH(MIN(IF(C2:C9="완료",E2:E9)),(C2:C9="완료")*E2:E9,0))</f>
        <v>44325</v>
      </c>
      <c r="D11" s="15" t="str">
        <f t="array" ref="D11">INDEX(D2:D9,MATCH(LARGE(IF(C2:C9="완료",E2:E9),2),(C2:C9="완료")*E2:E9,0))</f>
        <v>펜션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26F7B-C7A6-4C94-A0C9-CF23B942CD22}">
  <sheetPr>
    <tabColor theme="5" tint="0.59999389629810485"/>
  </sheetPr>
  <dimension ref="A1:H19"/>
  <sheetViews>
    <sheetView workbookViewId="0"/>
  </sheetViews>
  <sheetFormatPr defaultRowHeight="17"/>
  <cols>
    <col min="1" max="1" width="7.83203125" customWidth="1"/>
    <col min="2" max="2" width="10.83203125" bestFit="1" customWidth="1"/>
    <col min="3" max="3" width="11.08203125" bestFit="1" customWidth="1"/>
    <col min="4" max="4" width="10.83203125" bestFit="1" customWidth="1"/>
    <col min="5" max="5" width="11.75" bestFit="1" customWidth="1"/>
    <col min="6" max="6" width="11.83203125" bestFit="1" customWidth="1"/>
    <col min="7" max="7" width="9" bestFit="1" customWidth="1"/>
    <col min="8" max="8" width="11.25" customWidth="1"/>
  </cols>
  <sheetData>
    <row r="1" spans="1:8">
      <c r="A1" s="8" t="s">
        <v>25</v>
      </c>
    </row>
    <row r="2" spans="1:8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</row>
    <row r="3" spans="1:8">
      <c r="A3" s="2" t="s">
        <v>34</v>
      </c>
      <c r="B3" s="2" t="s">
        <v>35</v>
      </c>
      <c r="C3" s="6">
        <v>44257</v>
      </c>
      <c r="D3" s="2" t="s">
        <v>36</v>
      </c>
      <c r="E3" s="16">
        <v>21</v>
      </c>
      <c r="F3" s="18">
        <v>9870000</v>
      </c>
      <c r="G3" s="2" t="s">
        <v>37</v>
      </c>
      <c r="H3" s="18">
        <v>5000000</v>
      </c>
    </row>
    <row r="4" spans="1:8">
      <c r="A4" s="2" t="s">
        <v>38</v>
      </c>
      <c r="B4" s="2" t="s">
        <v>39</v>
      </c>
      <c r="C4" s="6">
        <v>44288</v>
      </c>
      <c r="D4" s="2" t="s">
        <v>36</v>
      </c>
      <c r="E4" s="16">
        <v>25</v>
      </c>
      <c r="F4" s="18">
        <v>11750000</v>
      </c>
      <c r="G4" s="2" t="s">
        <v>40</v>
      </c>
      <c r="H4" s="18">
        <v>7000000</v>
      </c>
    </row>
    <row r="5" spans="1:8">
      <c r="A5" s="2" t="s">
        <v>41</v>
      </c>
      <c r="B5" s="2" t="s">
        <v>42</v>
      </c>
      <c r="C5" s="6">
        <v>44264</v>
      </c>
      <c r="D5" s="2" t="s">
        <v>36</v>
      </c>
      <c r="E5" s="16">
        <v>12</v>
      </c>
      <c r="F5" s="18">
        <v>5640000</v>
      </c>
      <c r="G5" s="2" t="s">
        <v>43</v>
      </c>
      <c r="H5" s="18">
        <v>5500000</v>
      </c>
    </row>
    <row r="6" spans="1:8">
      <c r="A6" s="2" t="s">
        <v>44</v>
      </c>
      <c r="B6" s="2" t="s">
        <v>35</v>
      </c>
      <c r="C6" s="6">
        <v>44247</v>
      </c>
      <c r="D6" s="2" t="s">
        <v>36</v>
      </c>
      <c r="E6" s="16">
        <v>12</v>
      </c>
      <c r="F6" s="18">
        <v>5640000</v>
      </c>
      <c r="G6" s="2" t="s">
        <v>45</v>
      </c>
      <c r="H6" s="18">
        <v>2000000</v>
      </c>
    </row>
    <row r="7" spans="1:8">
      <c r="A7" s="2" t="s">
        <v>46</v>
      </c>
      <c r="B7" s="2" t="s">
        <v>35</v>
      </c>
      <c r="C7" s="6">
        <v>44239</v>
      </c>
      <c r="D7" s="2" t="s">
        <v>47</v>
      </c>
      <c r="E7" s="16">
        <v>15</v>
      </c>
      <c r="F7" s="18">
        <v>7050000</v>
      </c>
      <c r="G7" s="2" t="s">
        <v>48</v>
      </c>
      <c r="H7" s="18">
        <v>5000000</v>
      </c>
    </row>
    <row r="8" spans="1:8">
      <c r="A8" s="2" t="s">
        <v>49</v>
      </c>
      <c r="B8" s="2" t="s">
        <v>42</v>
      </c>
      <c r="C8" s="6">
        <v>44264</v>
      </c>
      <c r="D8" s="2" t="s">
        <v>47</v>
      </c>
      <c r="E8" s="16">
        <v>57</v>
      </c>
      <c r="F8" s="18">
        <v>26790000</v>
      </c>
      <c r="G8" s="2" t="s">
        <v>50</v>
      </c>
      <c r="H8" s="18">
        <v>10000000</v>
      </c>
    </row>
    <row r="9" spans="1:8">
      <c r="A9" s="2" t="s">
        <v>51</v>
      </c>
      <c r="B9" s="2" t="s">
        <v>35</v>
      </c>
      <c r="C9" s="6">
        <v>44218</v>
      </c>
      <c r="D9" s="2" t="s">
        <v>47</v>
      </c>
      <c r="E9" s="16">
        <v>25</v>
      </c>
      <c r="F9" s="18">
        <v>5350000</v>
      </c>
      <c r="G9" s="2" t="s">
        <v>52</v>
      </c>
      <c r="H9" s="18">
        <v>2000000</v>
      </c>
    </row>
    <row r="10" spans="1:8">
      <c r="A10" s="2" t="s">
        <v>53</v>
      </c>
      <c r="B10" s="2" t="s">
        <v>42</v>
      </c>
      <c r="C10" s="6">
        <v>44242</v>
      </c>
      <c r="D10" s="2" t="s">
        <v>47</v>
      </c>
      <c r="E10" s="16">
        <v>25</v>
      </c>
      <c r="F10" s="18">
        <v>11750000</v>
      </c>
      <c r="G10" s="2" t="s">
        <v>54</v>
      </c>
      <c r="H10" s="18">
        <v>5000000</v>
      </c>
    </row>
    <row r="11" spans="1:8">
      <c r="A11" s="2" t="s">
        <v>55</v>
      </c>
      <c r="B11" s="2" t="s">
        <v>39</v>
      </c>
      <c r="C11" s="6">
        <v>44197</v>
      </c>
      <c r="D11" s="2" t="s">
        <v>47</v>
      </c>
      <c r="E11" s="16">
        <v>35</v>
      </c>
      <c r="F11" s="18">
        <v>9970000</v>
      </c>
      <c r="G11" s="2" t="s">
        <v>56</v>
      </c>
      <c r="H11" s="18">
        <v>15000000</v>
      </c>
    </row>
    <row r="12" spans="1:8">
      <c r="A12" s="2" t="s">
        <v>57</v>
      </c>
      <c r="B12" s="2" t="s">
        <v>35</v>
      </c>
      <c r="C12" s="6">
        <v>44256</v>
      </c>
      <c r="D12" s="2" t="s">
        <v>36</v>
      </c>
      <c r="E12" s="16">
        <v>5</v>
      </c>
      <c r="F12" s="18">
        <v>2350000</v>
      </c>
      <c r="G12" s="2" t="s">
        <v>58</v>
      </c>
      <c r="H12" s="18">
        <v>2000000</v>
      </c>
    </row>
    <row r="13" spans="1:8">
      <c r="A13" s="2" t="s">
        <v>59</v>
      </c>
      <c r="B13" s="2" t="s">
        <v>39</v>
      </c>
      <c r="C13" s="6">
        <v>44241</v>
      </c>
      <c r="D13" s="2" t="s">
        <v>36</v>
      </c>
      <c r="E13" s="16">
        <v>20</v>
      </c>
      <c r="F13" s="18">
        <v>9400000</v>
      </c>
      <c r="G13" s="2" t="s">
        <v>60</v>
      </c>
      <c r="H13" s="18">
        <v>5000000</v>
      </c>
    </row>
    <row r="14" spans="1:8">
      <c r="A14" s="2" t="s">
        <v>61</v>
      </c>
      <c r="B14" s="2" t="s">
        <v>35</v>
      </c>
      <c r="C14" s="6">
        <v>44267</v>
      </c>
      <c r="D14" s="2" t="s">
        <v>47</v>
      </c>
      <c r="E14" s="16">
        <v>35</v>
      </c>
      <c r="F14" s="18">
        <v>16450000</v>
      </c>
      <c r="G14" s="2" t="s">
        <v>62</v>
      </c>
      <c r="H14" s="18">
        <v>10000000</v>
      </c>
    </row>
    <row r="15" spans="1:8" ht="17.5" thickBot="1">
      <c r="A15" s="19" t="s">
        <v>63</v>
      </c>
      <c r="B15" s="20"/>
      <c r="C15" s="20"/>
      <c r="D15" s="20"/>
    </row>
    <row r="16" spans="1:8">
      <c r="A16" s="21" t="s">
        <v>20</v>
      </c>
      <c r="B16" s="22" t="str">
        <f t="array" ref="B16">SUM(IF((B3:B14="자영업")*(D3:D14="여"),1))&amp;"건"</f>
        <v>3건</v>
      </c>
      <c r="C16" s="22" t="str">
        <f t="array" ref="C16">REPT("☆",COUNT(IF((D3:D14="여")*(MONTH(C3:C14)&lt;=2),1)))</f>
        <v>☆☆☆☆</v>
      </c>
      <c r="D16" s="23">
        <f t="array" ref="D16">SUM(IF((D3:D14="여")*(RIGHT(G3:G14,1)="K"),1))</f>
        <v>1</v>
      </c>
      <c r="E16" s="24">
        <f t="array" ref="E16">COUNT(IF((FIND("K",G3:G14,1)&gt;=1)*(FIND(3,G3:G14,1)&gt;=1),1))</f>
        <v>2</v>
      </c>
      <c r="F16" s="25"/>
      <c r="G16" s="26" t="s">
        <v>64</v>
      </c>
      <c r="H16" s="27" t="s">
        <v>65</v>
      </c>
    </row>
    <row r="17" spans="1:8">
      <c r="A17" s="28" t="s">
        <v>21</v>
      </c>
      <c r="B17" s="7">
        <f t="array" ref="B17">SUM(IF((B3:B14="공무원")*(D3:D14="남"),H3:H14))</f>
        <v>5500000</v>
      </c>
      <c r="C17" s="29" t="str">
        <f t="array" ref="C17">REPT("★",QUOTIENT(SUM((D3:D14="남")*(MONTH(C3:C14)&gt;=3)*E3:E14),50))</f>
        <v>★</v>
      </c>
      <c r="D17" s="7">
        <f t="array" ref="D17">SUM(IF((E3:E14&lt;=10)*(RIGHT(G3:G14,1)="L"),H3:H14))</f>
        <v>2000000</v>
      </c>
      <c r="E17" s="30"/>
      <c r="F17" s="31" t="s">
        <v>66</v>
      </c>
      <c r="G17" s="2" t="str">
        <f t="array" ref="G17">INDEX(A3:A14,MATCH(MAX((E3:E14&lt;=30)*F3:F14),(E3:E14&lt;=30)*F3:F14,0))</f>
        <v>권창영</v>
      </c>
      <c r="H17" s="32" t="str">
        <f t="array" ref="H17">INDEX(A3:A14,MATCH(MIN(IF(D3:D14="남",F3:F14)),(D3:D14="남")*F3:F14,0))</f>
        <v>정종수</v>
      </c>
    </row>
    <row r="18" spans="1:8" ht="17.5" thickBot="1">
      <c r="A18" s="28" t="s">
        <v>22</v>
      </c>
      <c r="B18" s="2" t="str">
        <f t="array" ref="B18">TEXT(AVERAGE(IF((E3:E14&gt;=30)*(F3:F14&gt;=5000000),H3:H14)),"0,,")</f>
        <v>12</v>
      </c>
      <c r="C18" s="2" t="str">
        <f t="array" ref="C18">IFERROR(AVERAGE(IF((MONTH(C3:C14)=1)*(F3:F14&lt;=5000000),E3:E14)),"없음")</f>
        <v>없음</v>
      </c>
      <c r="D18" s="15">
        <f t="array" ref="D18">ROUND(AVERAGE(IF((F3:F14&gt;3000000)*(LEFT(G3:G14,1)="K"),E3:E14)),0)</f>
        <v>19</v>
      </c>
      <c r="E18" s="30"/>
      <c r="F18" s="33" t="s">
        <v>67</v>
      </c>
      <c r="G18" s="34" t="str">
        <f t="array" ref="G18">_xlfn.CONCAT(SUM((D3:D14="여")*(E3:E14&gt;AVERAGE(E3:E14))*E3:E14),"(",SUM((D3:D14="여")*(E3:E14&gt;AVERAGE(E3:E14))),"명)")</f>
        <v>177(5명)</v>
      </c>
      <c r="H18" s="35"/>
    </row>
    <row r="19" spans="1:8" ht="17.5" thickBot="1">
      <c r="A19" s="36" t="s">
        <v>23</v>
      </c>
      <c r="B19" s="37">
        <f t="array" ref="B19">MAX(IF((D3:D14="여")*(E3:E14&lt;30),H3:H14))</f>
        <v>5000000</v>
      </c>
      <c r="C19" s="38">
        <f t="array" ref="C19">MAXA((D3:D14="여")*(MONTH(C3:C14)=1)*E3:E14)</f>
        <v>35</v>
      </c>
      <c r="D19" s="37">
        <f t="array" ref="D19">MAX(IF((D3:D14="여")*(LEFT(G3:G14,1)="K"),H3:H14))</f>
        <v>5000000</v>
      </c>
      <c r="E19" s="3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출제유형_01_유형1~7</vt:lpstr>
      <vt:lpstr>02_유형1~4</vt:lpstr>
      <vt:lpstr>03_유형1~7</vt:lpstr>
      <vt:lpstr>04_유형1~5</vt:lpstr>
      <vt:lpstr>05_유형1~3</vt:lpstr>
      <vt:lpstr>대표기출문제_기출1~16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출판사 길벗</cp:lastModifiedBy>
  <dcterms:created xsi:type="dcterms:W3CDTF">2023-07-13T00:58:05Z</dcterms:created>
  <dcterms:modified xsi:type="dcterms:W3CDTF">2025-12-04T05:51:33Z</dcterms:modified>
</cp:coreProperties>
</file>