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istk\OneDrive\바탕 화면\김연솔\2025_기본서_컴활2급실기_학습자료_241127 update\연습파일\"/>
    </mc:Choice>
  </mc:AlternateContent>
  <xr:revisionPtr revIDLastSave="0" documentId="13_ncr:1_{25F34B12-2B69-49C4-A8C5-6FE6526E07B2}" xr6:coauthVersionLast="47" xr6:coauthVersionMax="47" xr10:uidLastSave="{00000000-0000-0000-0000-000000000000}"/>
  <bookViews>
    <workbookView xWindow="-120" yWindow="-120" windowWidth="29040" windowHeight="15720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13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'기본작업-4'!$A$3:$I$12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C27" i="13"/>
  <c r="C28" i="13"/>
  <c r="C29" i="13"/>
  <c r="C30" i="13"/>
  <c r="C31" i="13"/>
  <c r="C32" i="13"/>
  <c r="C33" i="13"/>
  <c r="C34" i="13"/>
  <c r="C35" i="13"/>
  <c r="C26" i="13"/>
  <c r="E18" i="5"/>
  <c r="D18" i="5"/>
  <c r="C18" i="5"/>
  <c r="E14" i="5"/>
  <c r="D14" i="5"/>
  <c r="C14" i="5"/>
  <c r="E11" i="5"/>
  <c r="D11" i="5"/>
  <c r="C11" i="5"/>
  <c r="E8" i="5"/>
  <c r="D8" i="5"/>
  <c r="C8" i="5"/>
  <c r="E5" i="5"/>
  <c r="E20" i="5" s="1"/>
  <c r="D5" i="5"/>
  <c r="D20" i="5" s="1"/>
  <c r="C5" i="5"/>
  <c r="C20" i="5" s="1"/>
  <c r="J14" i="13"/>
  <c r="J15" i="13"/>
  <c r="J16" i="13"/>
  <c r="J17" i="13"/>
  <c r="J18" i="13"/>
  <c r="J19" i="13"/>
  <c r="J20" i="13"/>
  <c r="J21" i="13"/>
  <c r="J22" i="13"/>
  <c r="J13" i="13"/>
  <c r="D14" i="13"/>
  <c r="D15" i="13"/>
  <c r="D16" i="13"/>
  <c r="D17" i="13"/>
  <c r="D18" i="13"/>
  <c r="D19" i="13"/>
  <c r="D20" i="13"/>
  <c r="D21" i="13"/>
  <c r="D22" i="13"/>
  <c r="D13" i="13"/>
  <c r="J9" i="13"/>
  <c r="E4" i="13"/>
  <c r="E5" i="13"/>
  <c r="E6" i="13"/>
  <c r="E7" i="13"/>
  <c r="E8" i="13"/>
  <c r="E9" i="13"/>
  <c r="E3" i="13"/>
  <c r="B6" i="12"/>
  <c r="B7" i="12" s="1"/>
  <c r="B8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6" i="5"/>
  <c r="F19" i="5" s="1"/>
  <c r="F10" i="5"/>
  <c r="F4" i="5"/>
  <c r="F12" i="5"/>
  <c r="F17" i="5"/>
  <c r="F7" i="5"/>
  <c r="F13" i="5"/>
  <c r="F6" i="5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E3" i="12" l="1"/>
  <c r="F21" i="5"/>
  <c r="F15" i="5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<sst xmlns="http://schemas.openxmlformats.org/spreadsheetml/2006/main" count="443" uniqueCount="328">
  <si>
    <t>거래처 연락현황</t>
  </si>
  <si>
    <t>전화번호</t>
  </si>
  <si>
    <t>지역</t>
  </si>
  <si>
    <t>성명</t>
  </si>
  <si>
    <t>합격</t>
  </si>
  <si>
    <t>불합격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</si>
  <si>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</si>
  <si>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</si>
  <si>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</si>
  <si>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</si>
  <si>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</si>
  <si>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</si>
  <si>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</si>
  <si>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</si>
  <si>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</si>
  <si>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</si>
  <si>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</si>
  <si>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</si>
  <si>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</si>
  <si>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</si>
  <si>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</si>
  <si>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</si>
  <si>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</si>
  <si>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</si>
  <si>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</si>
  <si>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</si>
  <si>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</si>
  <si>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직위</t>
  </si>
  <si>
    <t>신소진</t>
  </si>
  <si>
    <t>부장</t>
  </si>
  <si>
    <t>이은철</t>
  </si>
  <si>
    <t>과장</t>
  </si>
  <si>
    <t>박희천</t>
  </si>
  <si>
    <t>대리</t>
  </si>
  <si>
    <t>노수용</t>
  </si>
  <si>
    <t>조명섭</t>
  </si>
  <si>
    <t>이기수</t>
  </si>
  <si>
    <t>최신호</t>
  </si>
  <si>
    <t>박건창</t>
  </si>
  <si>
    <t>김재규</t>
  </si>
  <si>
    <t>김은소</t>
  </si>
  <si>
    <t>부서</t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</si>
  <si>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</si>
  <si>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</si>
  <si>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</si>
  <si>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</si>
  <si>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</si>
  <si>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</si>
  <si>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</si>
  <si>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</si>
  <si>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</si>
  <si>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</si>
  <si>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</si>
  <si>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</si>
  <si>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</si>
  <si>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</si>
  <si>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</si>
  <si>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</si>
  <si>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</si>
  <si>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</si>
  <si>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</si>
  <si>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</si>
  <si>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</si>
  <si>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</si>
  <si>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</si>
  <si>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</si>
  <si>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</si>
  <si>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</si>
  <si>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</si>
  <si>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</si>
  <si>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</si>
  <si>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</si>
  <si>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</si>
  <si>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</si>
  <si>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</si>
  <si>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</si>
  <si>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</si>
  <si>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</si>
  <si>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</si>
  <si>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</si>
  <si>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</si>
  <si>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</si>
  <si>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</si>
  <si>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</si>
  <si>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</si>
  <si>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</si>
  <si>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</si>
  <si>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</si>
  <si>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</si>
  <si>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</si>
  <si>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</si>
  <si>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</si>
  <si>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</si>
  <si>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</si>
  <si>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</si>
  <si>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</si>
  <si>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</si>
  <si>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</si>
  <si>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</si>
  <si>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</si>
  <si>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</si>
  <si>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</si>
  <si>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</si>
  <si>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</si>
  <si>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</si>
  <si>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</si>
  <si>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</si>
  <si>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</si>
  <si>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</si>
  <si>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</si>
  <si>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</si>
  <si>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</si>
  <si>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</si>
  <si>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</si>
  <si>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</si>
  <si>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</si>
  <si>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</si>
  <si>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</si>
  <si>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</si>
  <si>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</si>
  <si>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</si>
  <si>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</si>
  <si>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</si>
  <si>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</si>
  <si>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</si>
  <si>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</si>
  <si>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</si>
  <si>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</si>
  <si>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</si>
  <si>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</si>
  <si>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</si>
  <si>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</si>
  <si>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</si>
  <si>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</si>
  <si>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</si>
  <si>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</si>
  <si>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</si>
  <si>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</si>
  <si>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</si>
  <si>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</si>
  <si>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</si>
  <si>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</si>
  <si>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</si>
  <si>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</si>
  <si>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</si>
  <si>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</si>
  <si>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</si>
  <si>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</si>
  <si>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</si>
  <si>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</si>
  <si>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</si>
  <si>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</si>
  <si>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</si>
  <si>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</si>
  <si>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</si>
  <si>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</si>
  <si>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</si>
  <si>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</si>
  <si>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</si>
  <si>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</si>
  <si>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</si>
  <si>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</si>
  <si>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</si>
  <si>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</si>
  <si>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</si>
  <si>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</si>
  <si>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</si>
  <si>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</si>
  <si>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</si>
  <si>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</si>
  <si>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</si>
  <si>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</si>
  <si>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</si>
  <si>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</si>
  <si>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</si>
  <si>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</si>
  <si>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</si>
  <si>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</si>
  <si>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</si>
  <si>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</si>
  <si>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</si>
  <si>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</si>
  <si>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</si>
  <si>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</si>
  <si>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</si>
  <si>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</si>
  <si>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</si>
  <si>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</si>
  <si>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</si>
  <si>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</si>
  <si>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</si>
  <si>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</si>
  <si>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</si>
  <si>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</si>
  <si>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</si>
  <si>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</si>
  <si>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</si>
  <si>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</si>
  <si>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</si>
  <si>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</si>
  <si>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</si>
  <si>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</si>
  <si>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</si>
  <si>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</si>
  <si>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</si>
  <si>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</si>
  <si>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</si>
  <si>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</si>
  <si>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</si>
  <si>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</si>
  <si>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</si>
  <si>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</si>
  <si>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</si>
  <si>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</si>
  <si>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</si>
  <si>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</si>
  <si>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</si>
  <si>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</si>
  <si>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</si>
  <si>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</si>
  <si>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</si>
  <si>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</si>
  <si>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</si>
  <si>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</si>
  <si>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</si>
  <si>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</si>
  <si>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</si>
  <si>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</si>
  <si>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</si>
  <si>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</si>
  <si>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</si>
  <si>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</si>
  <si>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</si>
  <si>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</si>
  <si>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</si>
  <si>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</si>
  <si>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</si>
  <si>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</si>
  <si>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</si>
  <si>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</si>
  <si>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</si>
  <si>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</si>
  <si>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</si>
  <si>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</si>
  <si>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</si>
  <si>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</si>
  <si>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</si>
  <si>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</si>
  <si>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</si>
  <si>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</si>
  <si>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</si>
  <si>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</si>
  <si>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</si>
  <si>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</si>
  <si>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</si>
  <si>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</si>
  <si>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</si>
  <si>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</si>
  <si>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</si>
  <si>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</si>
  <si>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</si>
  <si>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</si>
  <si>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</si>
  <si>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</si>
  <si>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</si>
  <si>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</si>
  <si>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</si>
  <si>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</si>
  <si>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</si>
  <si>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</si>
  <si>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</si>
  <si>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</si>
  <si>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</si>
  <si>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</si>
  <si>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</si>
  <si>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</si>
  <si>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</si>
  <si>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</si>
  <si>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</si>
  <si>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</si>
  <si>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</si>
  <si>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</si>
  <si>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</si>
  <si>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</si>
  <si>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</si>
  <si>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</si>
  <si>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봅슬레이 예선</t>
    <phoneticPr fontId="1" type="noConversion"/>
  </si>
  <si>
    <t>참가번호</t>
    <phoneticPr fontId="1" type="noConversion"/>
  </si>
  <si>
    <t>지역</t>
    <phoneticPr fontId="1" type="noConversion"/>
  </si>
  <si>
    <t>1차</t>
    <phoneticPr fontId="1" type="noConversion"/>
  </si>
  <si>
    <t>2차</t>
    <phoneticPr fontId="1" type="noConversion"/>
  </si>
  <si>
    <t>결과</t>
    <phoneticPr fontId="1" type="noConversion"/>
  </si>
  <si>
    <t>인천</t>
    <phoneticPr fontId="1" type="noConversion"/>
  </si>
  <si>
    <t>부산</t>
    <phoneticPr fontId="1" type="noConversion"/>
  </si>
  <si>
    <t>서울</t>
    <phoneticPr fontId="1" type="noConversion"/>
  </si>
  <si>
    <t>경기</t>
    <phoneticPr fontId="1" type="noConversion"/>
  </si>
  <si>
    <t>광주</t>
    <phoneticPr fontId="1" type="noConversion"/>
  </si>
  <si>
    <t>제주</t>
    <phoneticPr fontId="1" type="noConversion"/>
  </si>
  <si>
    <t>강원</t>
    <phoneticPr fontId="1" type="noConversion"/>
  </si>
  <si>
    <t>사원번호</t>
    <phoneticPr fontId="1" type="noConversion"/>
  </si>
  <si>
    <t>사원정보</t>
    <phoneticPr fontId="1" type="noConversion"/>
  </si>
  <si>
    <t>&lt;부서번호표&gt;</t>
    <phoneticPr fontId="1" type="noConversion"/>
  </si>
  <si>
    <t>부서번호</t>
    <phoneticPr fontId="1" type="noConversion"/>
  </si>
  <si>
    <t>판매부</t>
    <phoneticPr fontId="1" type="noConversion"/>
  </si>
  <si>
    <t>관리부</t>
    <phoneticPr fontId="1" type="noConversion"/>
  </si>
  <si>
    <t>영업부</t>
    <phoneticPr fontId="1" type="noConversion"/>
  </si>
  <si>
    <t>공급지역</t>
    <phoneticPr fontId="1" type="noConversion"/>
  </si>
  <si>
    <t>경*</t>
    <phoneticPr fontId="1" type="noConversion"/>
  </si>
  <si>
    <t>&gt;=50</t>
    <phoneticPr fontId="1" type="noConversion"/>
  </si>
  <si>
    <t>&lt;=100</t>
    <phoneticPr fontId="1" type="noConversion"/>
  </si>
  <si>
    <t>전체 평균</t>
  </si>
  <si>
    <t>합격 최소</t>
  </si>
  <si>
    <t>불합격 최소</t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</si>
  <si>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</si>
  <si>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</si>
  <si>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</si>
  <si>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</si>
  <si>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</si>
  <si>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</si>
  <si>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판매가격</t>
    <phoneticPr fontId="1" type="noConversion"/>
  </si>
  <si>
    <t>수익</t>
    <phoneticPr fontId="1" type="noConversion"/>
  </si>
  <si>
    <t>할인율</t>
    <phoneticPr fontId="1" type="noConversion"/>
  </si>
  <si>
    <t>행 레이블</t>
  </si>
  <si>
    <t>총합계</t>
  </si>
  <si>
    <t>(모두)</t>
  </si>
  <si>
    <t>열 레이블</t>
  </si>
  <si>
    <t>합계 : 금액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</si>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</sst>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7" formatCode="@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7" fillId="0" borderId="13" xfId="3" applyAlignment="1">
      <alignment horizontal="centerContinuous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right" vertical="center" indent="1"/>
    </xf>
    <xf numFmtId="177" fontId="0" fillId="0" borderId="14" xfId="0" applyNumberFormat="1" applyBorder="1" applyAlignment="1">
      <alignment horizontal="center" vertical="center"/>
    </xf>
    <xf numFmtId="42" fontId="0" fillId="0" borderId="14" xfId="0" applyNumberFormat="1" applyBorder="1">
      <alignment vertical="center"/>
    </xf>
    <xf numFmtId="0" fontId="8" fillId="0" borderId="1" xfId="0" applyFont="1" applyBorder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5" fillId="0" borderId="0" xfId="0" applyFont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1">
    <dxf>
      <font>
        <b/>
        <i/>
        <u val="doubl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top style="thin">
          <color indexed="64"/>
        </top>
      </border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8-483A-A306-4C4F382CE73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8-483A-A306-4C4F382CE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19</xdr:row>
          <xdr:rowOff>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8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19</xdr:row>
      <xdr:rowOff>0</xdr:rowOff>
    </xdr:from>
    <xdr:to>
      <xdr:col>7</xdr:col>
      <xdr:colOff>0</xdr:colOff>
      <xdr:row>21</xdr:row>
      <xdr:rowOff>0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94D19348-67FC-509B-A701-A942FD8BF137}"/>
            </a:ext>
          </a:extLst>
        </xdr:cNvPr>
        <xdr:cNvSpPr/>
      </xdr:nvSpPr>
      <xdr:spPr>
        <a:xfrm>
          <a:off x="3552825" y="4029075"/>
          <a:ext cx="1390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yongmin kim" refreshedDate="46062.633825810182" createdVersion="8" refreshedVersion="8" minRefreshableVersion="3" recordCount="7" xr:uid="{5A8AD877-3CF1-4931-8324-1EA73A297EC8}">
  <cacheSource type="worksheet">
    <worksheetSource ref="A3:I10" sheet="분석작업-2"/>
  </cacheSource>
  <cacheFields count="11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4-02-10T00:00:00" maxDate="2024-09-03T00:00:00" count="6">
        <d v="2024-08-08T00:00:00"/>
        <d v="2024-07-21T00:00:00"/>
        <d v="2024-09-01T00:00:00"/>
        <d v="2024-09-02T00:00:00"/>
        <d v="2024-03-02T00:00:00"/>
        <d v="2024-02-10T00:00:00"/>
      </sharedItems>
      <fieldGroup par="10"/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  <cacheField name="일(지급일)" numFmtId="0" databaseField="0">
      <fieldGroup base="2">
        <rangePr groupBy="days" startDate="2024-02-10T00:00:00" endDate="2024-09-03T00:00:00"/>
        <groupItems count="368">
          <s v="&lt;2024-02-10"/>
          <s v="1월1일"/>
          <s v="1월2일"/>
          <s v="1월3일"/>
          <s v="1월4일"/>
          <s v="1월5일"/>
          <s v="1월6일"/>
          <s v="1월7일"/>
          <s v="1월8일"/>
          <s v="1월9일"/>
          <s v="1월10일"/>
          <s v="1월11일"/>
          <s v="1월12일"/>
          <s v="1월13일"/>
          <s v="1월14일"/>
          <s v="1월15일"/>
          <s v="1월16일"/>
          <s v="1월17일"/>
          <s v="1월18일"/>
          <s v="1월19일"/>
          <s v="1월20일"/>
          <s v="1월21일"/>
          <s v="1월22일"/>
          <s v="1월23일"/>
          <s v="1월24일"/>
          <s v="1월25일"/>
          <s v="1월26일"/>
          <s v="1월27일"/>
          <s v="1월28일"/>
          <s v="1월29일"/>
          <s v="1월30일"/>
          <s v="1월31일"/>
          <s v="2월1일"/>
          <s v="2월2일"/>
          <s v="2월3일"/>
          <s v="2월4일"/>
          <s v="2월5일"/>
          <s v="2월6일"/>
          <s v="2월7일"/>
          <s v="2월8일"/>
          <s v="2월9일"/>
          <s v="2월10일"/>
          <s v="2월11일"/>
          <s v="2월12일"/>
          <s v="2월13일"/>
          <s v="2월14일"/>
          <s v="2월15일"/>
          <s v="2월16일"/>
          <s v="2월17일"/>
          <s v="2월18일"/>
          <s v="2월19일"/>
          <s v="2월20일"/>
          <s v="2월21일"/>
          <s v="2월22일"/>
          <s v="2월23일"/>
          <s v="2월24일"/>
          <s v="2월25일"/>
          <s v="2월26일"/>
          <s v="2월27일"/>
          <s v="2월28일"/>
          <s v="2월29일"/>
          <s v="3월1일"/>
          <s v="3월2일"/>
          <s v="3월3일"/>
          <s v="3월4일"/>
          <s v="3월5일"/>
          <s v="3월6일"/>
          <s v="3월7일"/>
          <s v="3월8일"/>
          <s v="3월9일"/>
          <s v="3월10일"/>
          <s v="3월11일"/>
          <s v="3월12일"/>
          <s v="3월13일"/>
          <s v="3월14일"/>
          <s v="3월15일"/>
          <s v="3월16일"/>
          <s v="3월17일"/>
          <s v="3월18일"/>
          <s v="3월19일"/>
          <s v="3월20일"/>
          <s v="3월21일"/>
          <s v="3월22일"/>
          <s v="3월23일"/>
          <s v="3월24일"/>
          <s v="3월25일"/>
          <s v="3월26일"/>
          <s v="3월27일"/>
          <s v="3월28일"/>
          <s v="3월29일"/>
          <s v="3월30일"/>
          <s v="3월31일"/>
          <s v="4월1일"/>
          <s v="4월2일"/>
          <s v="4월3일"/>
          <s v="4월4일"/>
          <s v="4월5일"/>
          <s v="4월6일"/>
          <s v="4월7일"/>
          <s v="4월8일"/>
          <s v="4월9일"/>
          <s v="4월10일"/>
          <s v="4월11일"/>
          <s v="4월12일"/>
          <s v="4월13일"/>
          <s v="4월14일"/>
          <s v="4월15일"/>
          <s v="4월16일"/>
          <s v="4월17일"/>
          <s v="4월18일"/>
          <s v="4월19일"/>
          <s v="4월20일"/>
          <s v="4월21일"/>
          <s v="4월22일"/>
          <s v="4월23일"/>
          <s v="4월24일"/>
          <s v="4월25일"/>
          <s v="4월26일"/>
          <s v="4월27일"/>
          <s v="4월28일"/>
          <s v="4월29일"/>
          <s v="4월30일"/>
          <s v="5월1일"/>
          <s v="5월2일"/>
          <s v="5월3일"/>
          <s v="5월4일"/>
          <s v="5월5일"/>
          <s v="5월6일"/>
          <s v="5월7일"/>
          <s v="5월8일"/>
          <s v="5월9일"/>
          <s v="5월10일"/>
          <s v="5월11일"/>
          <s v="5월12일"/>
          <s v="5월13일"/>
          <s v="5월14일"/>
          <s v="5월15일"/>
          <s v="5월16일"/>
          <s v="5월17일"/>
          <s v="5월18일"/>
          <s v="5월19일"/>
          <s v="5월20일"/>
          <s v="5월21일"/>
          <s v="5월22일"/>
          <s v="5월23일"/>
          <s v="5월24일"/>
          <s v="5월25일"/>
          <s v="5월26일"/>
          <s v="5월27일"/>
          <s v="5월28일"/>
          <s v="5월29일"/>
          <s v="5월30일"/>
          <s v="5월31일"/>
          <s v="6월1일"/>
          <s v="6월2일"/>
          <s v="6월3일"/>
          <s v="6월4일"/>
          <s v="6월5일"/>
          <s v="6월6일"/>
          <s v="6월7일"/>
          <s v="6월8일"/>
          <s v="6월9일"/>
          <s v="6월10일"/>
          <s v="6월11일"/>
          <s v="6월12일"/>
          <s v="6월13일"/>
          <s v="6월14일"/>
          <s v="6월15일"/>
          <s v="6월16일"/>
          <s v="6월17일"/>
          <s v="6월18일"/>
          <s v="6월19일"/>
          <s v="6월20일"/>
          <s v="6월21일"/>
          <s v="6월22일"/>
          <s v="6월23일"/>
          <s v="6월24일"/>
          <s v="6월25일"/>
          <s v="6월26일"/>
          <s v="6월27일"/>
          <s v="6월28일"/>
          <s v="6월29일"/>
          <s v="6월30일"/>
          <s v="7월1일"/>
          <s v="7월2일"/>
          <s v="7월3일"/>
          <s v="7월4일"/>
          <s v="7월5일"/>
          <s v="7월6일"/>
          <s v="7월7일"/>
          <s v="7월8일"/>
          <s v="7월9일"/>
          <s v="7월10일"/>
          <s v="7월11일"/>
          <s v="7월12일"/>
          <s v="7월13일"/>
          <s v="7월14일"/>
          <s v="7월15일"/>
          <s v="7월16일"/>
          <s v="7월17일"/>
          <s v="7월18일"/>
          <s v="7월19일"/>
          <s v="7월20일"/>
          <s v="7월21일"/>
          <s v="7월22일"/>
          <s v="7월23일"/>
          <s v="7월24일"/>
          <s v="7월25일"/>
          <s v="7월26일"/>
          <s v="7월27일"/>
          <s v="7월28일"/>
          <s v="7월29일"/>
          <s v="7월30일"/>
          <s v="7월31일"/>
          <s v="8월1일"/>
          <s v="8월2일"/>
          <s v="8월3일"/>
          <s v="8월4일"/>
          <s v="8월5일"/>
          <s v="8월6일"/>
          <s v="8월7일"/>
          <s v="8월8일"/>
          <s v="8월9일"/>
          <s v="8월10일"/>
          <s v="8월11일"/>
          <s v="8월12일"/>
          <s v="8월13일"/>
          <s v="8월14일"/>
          <s v="8월15일"/>
          <s v="8월16일"/>
          <s v="8월17일"/>
          <s v="8월18일"/>
          <s v="8월19일"/>
          <s v="8월20일"/>
          <s v="8월21일"/>
          <s v="8월22일"/>
          <s v="8월23일"/>
          <s v="8월24일"/>
          <s v="8월25일"/>
          <s v="8월26일"/>
          <s v="8월27일"/>
          <s v="8월28일"/>
          <s v="8월29일"/>
          <s v="8월30일"/>
          <s v="8월31일"/>
          <s v="9월1일"/>
          <s v="9월2일"/>
          <s v="9월3일"/>
          <s v="9월4일"/>
          <s v="9월5일"/>
          <s v="9월6일"/>
          <s v="9월7일"/>
          <s v="9월8일"/>
          <s v="9월9일"/>
          <s v="9월10일"/>
          <s v="9월11일"/>
          <s v="9월12일"/>
          <s v="9월13일"/>
          <s v="9월14일"/>
          <s v="9월15일"/>
          <s v="9월16일"/>
          <s v="9월17일"/>
          <s v="9월18일"/>
          <s v="9월19일"/>
          <s v="9월20일"/>
          <s v="9월21일"/>
          <s v="9월22일"/>
          <s v="9월23일"/>
          <s v="9월24일"/>
          <s v="9월25일"/>
          <s v="9월26일"/>
          <s v="9월27일"/>
          <s v="9월28일"/>
          <s v="9월29일"/>
          <s v="9월30일"/>
          <s v="10월1일"/>
          <s v="10월2일"/>
          <s v="10월3일"/>
          <s v="10월4일"/>
          <s v="10월5일"/>
          <s v="10월6일"/>
          <s v="10월7일"/>
          <s v="10월8일"/>
          <s v="10월9일"/>
          <s v="10월10일"/>
          <s v="10월11일"/>
          <s v="10월12일"/>
          <s v="10월13일"/>
          <s v="10월14일"/>
          <s v="10월15일"/>
          <s v="10월16일"/>
          <s v="10월17일"/>
          <s v="10월18일"/>
          <s v="10월19일"/>
          <s v="10월20일"/>
          <s v="10월21일"/>
          <s v="10월22일"/>
          <s v="10월23일"/>
          <s v="10월24일"/>
          <s v="10월25일"/>
          <s v="10월26일"/>
          <s v="10월27일"/>
          <s v="10월28일"/>
          <s v="10월29일"/>
          <s v="10월30일"/>
          <s v="10월31일"/>
          <s v="11월1일"/>
          <s v="11월2일"/>
          <s v="11월3일"/>
          <s v="11월4일"/>
          <s v="11월5일"/>
          <s v="11월6일"/>
          <s v="11월7일"/>
          <s v="11월8일"/>
          <s v="11월9일"/>
          <s v="11월10일"/>
          <s v="11월11일"/>
          <s v="11월12일"/>
          <s v="11월13일"/>
          <s v="11월14일"/>
          <s v="11월15일"/>
          <s v="11월16일"/>
          <s v="11월17일"/>
          <s v="11월18일"/>
          <s v="11월19일"/>
          <s v="11월20일"/>
          <s v="11월21일"/>
          <s v="11월22일"/>
          <s v="11월23일"/>
          <s v="11월24일"/>
          <s v="11월25일"/>
          <s v="11월26일"/>
          <s v="11월27일"/>
          <s v="11월28일"/>
          <s v="11월29일"/>
          <s v="11월30일"/>
          <s v="12월1일"/>
          <s v="12월2일"/>
          <s v="12월3일"/>
          <s v="12월4일"/>
          <s v="12월5일"/>
          <s v="12월6일"/>
          <s v="12월7일"/>
          <s v="12월8일"/>
          <s v="12월9일"/>
          <s v="12월10일"/>
          <s v="12월11일"/>
          <s v="12월12일"/>
          <s v="12월13일"/>
          <s v="12월14일"/>
          <s v="12월15일"/>
          <s v="12월16일"/>
          <s v="12월17일"/>
          <s v="12월18일"/>
          <s v="12월19일"/>
          <s v="12월20일"/>
          <s v="12월21일"/>
          <s v="12월22일"/>
          <s v="12월23일"/>
          <s v="12월24일"/>
          <s v="12월25일"/>
          <s v="12월26일"/>
          <s v="12월27일"/>
          <s v="12월28일"/>
          <s v="12월29일"/>
          <s v="12월30일"/>
          <s v="12월31일"/>
          <s v="&gt;2024-09-03"/>
        </groupItems>
      </fieldGroup>
    </cacheField>
    <cacheField name="개월(지급일)" numFmtId="0" databaseField="0">
      <fieldGroup base="2">
        <rangePr groupBy="months" startDate="2024-02-10T00:00:00" endDate="2024-09-03T00:00:00"/>
        <groupItems count="14">
          <s v="&lt;2024-02-10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4-09-0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18CE1A-FDFF-4C62-AC8E-01EACC695AE7}" name="피벗 테이블1" cacheId="0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5:E21" firstHeaderRow="1" firstDataRow="2" firstDataCol="1" rowPageCount="1" colPageCount="1"/>
  <pivotFields count="11">
    <pivotField axis="axisRow" showAll="0">
      <items count="5">
        <item x="2"/>
        <item x="3"/>
        <item x="1"/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numFmtId="14" showAll="0">
      <items count="7">
        <item x="5"/>
        <item x="4"/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dataField="1" numFmtId="41" showAll="0"/>
    <pivotField showAll="0"/>
    <pivotField showAll="0">
      <items count="36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sd="0" x="18"/>
        <item sd="0" x="19"/>
        <item sd="0" x="20"/>
        <item sd="0" x="21"/>
        <item sd="0" x="22"/>
        <item sd="0" x="23"/>
        <item sd="0" x="24"/>
        <item sd="0" x="25"/>
        <item sd="0" x="26"/>
        <item sd="0" x="27"/>
        <item sd="0" x="28"/>
        <item sd="0" x="29"/>
        <item sd="0" x="30"/>
        <item sd="0" x="31"/>
        <item sd="0" x="32"/>
        <item sd="0" x="33"/>
        <item sd="0" x="34"/>
        <item sd="0" x="35"/>
        <item sd="0" x="36"/>
        <item sd="0" x="37"/>
        <item sd="0" x="38"/>
        <item sd="0" x="39"/>
        <item sd="0" x="40"/>
        <item sd="0" x="41"/>
        <item sd="0" x="42"/>
        <item sd="0" x="43"/>
        <item sd="0" x="44"/>
        <item sd="0" x="45"/>
        <item sd="0" x="46"/>
        <item sd="0" x="47"/>
        <item sd="0" x="48"/>
        <item sd="0" x="49"/>
        <item sd="0" x="50"/>
        <item sd="0" x="51"/>
        <item sd="0" x="52"/>
        <item sd="0" x="53"/>
        <item sd="0" x="54"/>
        <item sd="0" x="55"/>
        <item sd="0" x="56"/>
        <item sd="0" x="57"/>
        <item sd="0" x="58"/>
        <item sd="0" x="59"/>
        <item sd="0" x="60"/>
        <item sd="0" x="61"/>
        <item sd="0" x="62"/>
        <item sd="0" x="63"/>
        <item sd="0" x="64"/>
        <item sd="0" x="65"/>
        <item sd="0" x="66"/>
        <item sd="0" x="67"/>
        <item sd="0" x="68"/>
        <item sd="0" x="69"/>
        <item sd="0" x="70"/>
        <item sd="0" x="71"/>
        <item sd="0" x="72"/>
        <item sd="0" x="73"/>
        <item sd="0" x="74"/>
        <item sd="0" x="75"/>
        <item sd="0" x="76"/>
        <item sd="0" x="77"/>
        <item sd="0" x="78"/>
        <item sd="0" x="79"/>
        <item sd="0" x="80"/>
        <item sd="0" x="81"/>
        <item sd="0" x="82"/>
        <item sd="0" x="83"/>
        <item sd="0" x="84"/>
        <item sd="0" x="85"/>
        <item sd="0" x="86"/>
        <item sd="0" x="87"/>
        <item sd="0" x="88"/>
        <item sd="0" x="89"/>
        <item sd="0" x="90"/>
        <item sd="0" x="91"/>
        <item sd="0" x="92"/>
        <item sd="0" x="93"/>
        <item sd="0" x="94"/>
        <item sd="0" x="95"/>
        <item sd="0" x="96"/>
        <item sd="0" x="97"/>
        <item sd="0" x="98"/>
        <item sd="0" x="99"/>
        <item sd="0" x="100"/>
        <item sd="0" x="101"/>
        <item sd="0" x="102"/>
        <item sd="0" x="103"/>
        <item sd="0" x="104"/>
        <item sd="0" x="105"/>
        <item sd="0" x="106"/>
        <item sd="0" x="107"/>
        <item sd="0" x="108"/>
        <item sd="0" x="109"/>
        <item sd="0" x="110"/>
        <item sd="0" x="111"/>
        <item sd="0" x="112"/>
        <item sd="0" x="113"/>
        <item sd="0" x="114"/>
        <item sd="0" x="115"/>
        <item sd="0" x="116"/>
        <item sd="0" x="117"/>
        <item sd="0" x="118"/>
        <item sd="0" x="119"/>
        <item sd="0" x="120"/>
        <item sd="0" x="121"/>
        <item sd="0" x="122"/>
        <item sd="0" x="123"/>
        <item sd="0" x="124"/>
        <item sd="0" x="125"/>
        <item sd="0" x="126"/>
        <item sd="0" x="127"/>
        <item sd="0" x="128"/>
        <item sd="0" x="129"/>
        <item sd="0" x="130"/>
        <item sd="0" x="131"/>
        <item sd="0" x="132"/>
        <item sd="0" x="133"/>
        <item sd="0" x="134"/>
        <item sd="0" x="135"/>
        <item sd="0" x="136"/>
        <item sd="0" x="137"/>
        <item sd="0" x="138"/>
        <item sd="0" x="139"/>
        <item sd="0" x="140"/>
        <item sd="0" x="141"/>
        <item sd="0" x="142"/>
        <item sd="0" x="143"/>
        <item sd="0" x="144"/>
        <item sd="0" x="145"/>
        <item sd="0" x="146"/>
        <item sd="0" x="147"/>
        <item sd="0" x="148"/>
        <item sd="0" x="149"/>
        <item sd="0" x="150"/>
        <item sd="0" x="151"/>
        <item sd="0" x="152"/>
        <item sd="0" x="153"/>
        <item sd="0" x="154"/>
        <item sd="0" x="155"/>
        <item sd="0" x="156"/>
        <item sd="0" x="157"/>
        <item sd="0" x="158"/>
        <item sd="0" x="159"/>
        <item sd="0" x="160"/>
        <item sd="0" x="161"/>
        <item sd="0" x="162"/>
        <item sd="0" x="163"/>
        <item sd="0" x="164"/>
        <item sd="0" x="165"/>
        <item sd="0" x="166"/>
        <item sd="0" x="167"/>
        <item sd="0" x="168"/>
        <item sd="0" x="169"/>
        <item sd="0" x="170"/>
        <item sd="0" x="171"/>
        <item sd="0" x="172"/>
        <item sd="0" x="173"/>
        <item sd="0" x="174"/>
        <item sd="0" x="175"/>
        <item sd="0" x="176"/>
        <item sd="0" x="177"/>
        <item sd="0" x="178"/>
        <item sd="0" x="179"/>
        <item sd="0" x="180"/>
        <item sd="0" x="181"/>
        <item sd="0" x="182"/>
        <item sd="0" x="183"/>
        <item sd="0" x="184"/>
        <item sd="0" x="185"/>
        <item sd="0" x="186"/>
        <item sd="0" x="187"/>
        <item sd="0" x="188"/>
        <item sd="0" x="189"/>
        <item sd="0" x="190"/>
        <item sd="0" x="191"/>
        <item sd="0" x="192"/>
        <item sd="0" x="193"/>
        <item sd="0" x="194"/>
        <item sd="0" x="195"/>
        <item sd="0" x="196"/>
        <item sd="0" x="197"/>
        <item sd="0" x="198"/>
        <item sd="0" x="199"/>
        <item sd="0" x="200"/>
        <item sd="0" x="201"/>
        <item sd="0" x="202"/>
        <item sd="0" x="203"/>
        <item sd="0" x="204"/>
        <item sd="0" x="205"/>
        <item sd="0" x="206"/>
        <item sd="0" x="207"/>
        <item sd="0" x="208"/>
        <item sd="0" x="209"/>
        <item sd="0" x="210"/>
        <item sd="0" x="211"/>
        <item sd="0" x="212"/>
        <item sd="0" x="213"/>
        <item sd="0" x="214"/>
        <item sd="0" x="215"/>
        <item sd="0" x="216"/>
        <item sd="0" x="217"/>
        <item sd="0" x="218"/>
        <item sd="0" x="219"/>
        <item sd="0" x="220"/>
        <item sd="0" x="221"/>
        <item sd="0" x="222"/>
        <item sd="0" x="223"/>
        <item sd="0" x="224"/>
        <item sd="0" x="225"/>
        <item sd="0" x="226"/>
        <item sd="0" x="227"/>
        <item sd="0" x="228"/>
        <item sd="0" x="229"/>
        <item sd="0" x="230"/>
        <item sd="0" x="231"/>
        <item sd="0" x="232"/>
        <item sd="0" x="233"/>
        <item sd="0" x="234"/>
        <item sd="0" x="235"/>
        <item sd="0" x="236"/>
        <item sd="0" x="237"/>
        <item sd="0" x="238"/>
        <item sd="0" x="239"/>
        <item sd="0" x="240"/>
        <item sd="0" x="241"/>
        <item sd="0" x="242"/>
        <item sd="0" x="243"/>
        <item sd="0" x="244"/>
        <item sd="0" x="245"/>
        <item sd="0" x="246"/>
        <item sd="0" x="247"/>
        <item sd="0" x="248"/>
        <item sd="0" x="249"/>
        <item sd="0" x="250"/>
        <item sd="0" x="251"/>
        <item sd="0" x="252"/>
        <item sd="0" x="253"/>
        <item sd="0" x="254"/>
        <item sd="0" x="255"/>
        <item sd="0" x="256"/>
        <item sd="0" x="257"/>
        <item sd="0" x="258"/>
        <item sd="0" x="259"/>
        <item sd="0" x="260"/>
        <item sd="0" x="261"/>
        <item sd="0" x="262"/>
        <item sd="0" x="263"/>
        <item sd="0" x="264"/>
        <item sd="0" x="265"/>
        <item sd="0" x="266"/>
        <item sd="0" x="267"/>
        <item sd="0" x="268"/>
        <item sd="0" x="269"/>
        <item sd="0" x="270"/>
        <item sd="0" x="271"/>
        <item sd="0" x="272"/>
        <item sd="0" x="273"/>
        <item sd="0" x="274"/>
        <item sd="0" x="275"/>
        <item sd="0" x="276"/>
        <item sd="0" x="277"/>
        <item sd="0" x="278"/>
        <item sd="0" x="279"/>
        <item sd="0" x="280"/>
        <item sd="0" x="281"/>
        <item sd="0" x="282"/>
        <item sd="0" x="283"/>
        <item sd="0" x="284"/>
        <item sd="0" x="285"/>
        <item sd="0" x="286"/>
        <item sd="0" x="287"/>
        <item sd="0" x="288"/>
        <item sd="0" x="289"/>
        <item sd="0" x="290"/>
        <item sd="0" x="291"/>
        <item sd="0" x="292"/>
        <item sd="0" x="293"/>
        <item sd="0" x="294"/>
        <item sd="0" x="295"/>
        <item sd="0" x="296"/>
        <item sd="0" x="297"/>
        <item sd="0" x="298"/>
        <item sd="0" x="299"/>
        <item sd="0" x="300"/>
        <item sd="0" x="301"/>
        <item sd="0" x="302"/>
        <item sd="0" x="303"/>
        <item sd="0" x="304"/>
        <item sd="0" x="305"/>
        <item sd="0" x="306"/>
        <item sd="0" x="307"/>
        <item sd="0" x="308"/>
        <item sd="0" x="309"/>
        <item sd="0" x="310"/>
        <item sd="0" x="311"/>
        <item sd="0" x="312"/>
        <item sd="0" x="313"/>
        <item sd="0" x="314"/>
        <item sd="0" x="315"/>
        <item sd="0" x="316"/>
        <item sd="0" x="317"/>
        <item sd="0" x="318"/>
        <item sd="0" x="319"/>
        <item sd="0" x="320"/>
        <item sd="0" x="321"/>
        <item sd="0" x="322"/>
        <item sd="0" x="323"/>
        <item sd="0" x="324"/>
        <item sd="0" x="325"/>
        <item sd="0" x="326"/>
        <item sd="0" x="327"/>
        <item sd="0" x="328"/>
        <item sd="0" x="329"/>
        <item sd="0" x="330"/>
        <item sd="0" x="331"/>
        <item sd="0" x="332"/>
        <item sd="0" x="333"/>
        <item sd="0" x="334"/>
        <item sd="0" x="335"/>
        <item sd="0" x="336"/>
        <item sd="0" x="337"/>
        <item sd="0" x="338"/>
        <item sd="0" x="339"/>
        <item sd="0" x="340"/>
        <item sd="0" x="341"/>
        <item sd="0" x="342"/>
        <item sd="0" x="343"/>
        <item sd="0" x="344"/>
        <item sd="0" x="345"/>
        <item sd="0" x="346"/>
        <item sd="0" x="347"/>
        <item sd="0" x="348"/>
        <item sd="0" x="349"/>
        <item sd="0" x="350"/>
        <item sd="0" x="351"/>
        <item sd="0" x="352"/>
        <item sd="0" x="353"/>
        <item sd="0" x="354"/>
        <item sd="0" x="355"/>
        <item sd="0" x="356"/>
        <item sd="0" x="357"/>
        <item sd="0" x="358"/>
        <item sd="0" x="359"/>
        <item sd="0" x="360"/>
        <item sd="0" x="361"/>
        <item sd="0" x="362"/>
        <item sd="0" x="363"/>
        <item sd="0" x="364"/>
        <item sd="0" x="365"/>
        <item sd="0" x="366"/>
        <item sd="0" x="367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757058C-9C2E-413F-A245-E1D37BDEE5DF}" name="표1" displayName="표1" ref="A3:G21" totalsRowShown="0" headerRowDxfId="10" dataDxfId="8" headerRowBorderDxfId="9" tableBorderDxfId="7">
  <autoFilter ref="A3:G21" xr:uid="{8757058C-9C2E-413F-A245-E1D37BDEE5DF}"/>
  <tableColumns count="7">
    <tableColumn id="1" xr3:uid="{2ABC69D9-1FF8-4754-AED9-731C38DB2586}" name="성명" dataDxfId="6"/>
    <tableColumn id="2" xr3:uid="{82496622-E810-43F2-99C0-A0CC59C8FDDA}" name="지원부서"/>
    <tableColumn id="3" xr3:uid="{12E8E001-95BC-4F4B-9480-5457485B0190}" name="필기" dataDxfId="5"/>
    <tableColumn id="4" xr3:uid="{442489A9-3AF7-487A-9198-58F3D75F4251}" name="자격증" dataDxfId="4"/>
    <tableColumn id="5" xr3:uid="{A70199E9-110E-4791-BB7F-13499E0C065A}" name="면접" dataDxfId="3"/>
    <tableColumn id="6" xr3:uid="{BA32A838-66B8-4DDF-A87C-83B7215DE0EB}" name="평균" dataDxfId="2"/>
    <tableColumn id="7" xr3:uid="{9BC9DDE0-2FCD-4B0B-B276-FE599366F8B3}" name="결과" dataDxfId="1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/>
  </sheetViews>
  <sheetFormatPr defaultRowHeight="16.5" x14ac:dyDescent="0.3"/>
  <cols>
    <col min="1" max="1" width="10.375" bestFit="1" customWidth="1"/>
    <col min="2" max="2" width="16.25" bestFit="1" customWidth="1"/>
    <col min="3" max="3" width="12.625" bestFit="1" customWidth="1"/>
    <col min="5" max="5" width="10.375" bestFit="1" customWidth="1"/>
  </cols>
  <sheetData>
    <row r="1" spans="1:5" x14ac:dyDescent="0.3">
      <c r="A1" t="s">
        <v>0</v>
      </c>
    </row>
    <row r="3" spans="1:5" x14ac:dyDescent="0.3">
      <c r="A3" s="1"/>
      <c r="B3" s="1"/>
      <c r="C3" s="1"/>
      <c r="D3" s="1"/>
      <c r="E3" s="1"/>
    </row>
    <row r="4" spans="1:5" x14ac:dyDescent="0.3">
      <c r="A4" s="1"/>
      <c r="B4" s="1"/>
      <c r="D4" s="1"/>
      <c r="E4" s="1"/>
    </row>
    <row r="5" spans="1:5" x14ac:dyDescent="0.3">
      <c r="A5" s="1"/>
      <c r="B5" s="1"/>
      <c r="D5" s="1"/>
      <c r="E5" s="1"/>
    </row>
    <row r="6" spans="1:5" x14ac:dyDescent="0.3">
      <c r="A6" s="1"/>
      <c r="B6" s="1"/>
      <c r="D6" s="1"/>
      <c r="E6" s="1"/>
    </row>
    <row r="7" spans="1:5" x14ac:dyDescent="0.3">
      <c r="A7" s="1"/>
      <c r="B7" s="1"/>
      <c r="D7" s="1"/>
      <c r="E7" s="1"/>
    </row>
    <row r="8" spans="1:5" x14ac:dyDescent="0.3">
      <c r="A8" s="1"/>
      <c r="B8" s="1"/>
      <c r="D8" s="1"/>
      <c r="E8" s="1"/>
    </row>
    <row r="9" spans="1:5" x14ac:dyDescent="0.3">
      <c r="A9" s="1"/>
      <c r="B9" s="1"/>
      <c r="D9" s="1"/>
      <c r="E9" s="1"/>
    </row>
    <row r="10" spans="1:5" x14ac:dyDescent="0.3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tabSelected="1" topLeftCell="A4" workbookViewId="0">
      <selection activeCell="M23" sqref="M23"/>
    </sheetView>
  </sheetViews>
  <sheetFormatPr defaultRowHeight="16.5" x14ac:dyDescent="0.3"/>
  <cols>
    <col min="2" max="14" width="6.625" customWidth="1"/>
  </cols>
  <sheetData>
    <row r="1" spans="1:14" ht="20.25" x14ac:dyDescent="0.3">
      <c r="A1" s="36" t="s">
        <v>248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4" x14ac:dyDescent="0.3">
      <c r="A2" t="s">
        <v>249</v>
      </c>
    </row>
    <row r="3" spans="1:14" x14ac:dyDescent="0.3">
      <c r="A3" s="4" t="s">
        <v>135</v>
      </c>
      <c r="B3" s="4" t="s">
        <v>41</v>
      </c>
      <c r="C3" s="4" t="s">
        <v>250</v>
      </c>
      <c r="D3" s="4" t="s">
        <v>251</v>
      </c>
      <c r="E3" s="4" t="s">
        <v>252</v>
      </c>
      <c r="F3" s="4" t="s">
        <v>253</v>
      </c>
      <c r="G3" s="4" t="s">
        <v>254</v>
      </c>
      <c r="H3" s="4" t="s">
        <v>255</v>
      </c>
      <c r="I3" s="4" t="s">
        <v>256</v>
      </c>
      <c r="J3" s="4" t="s">
        <v>257</v>
      </c>
      <c r="K3" s="4" t="s">
        <v>258</v>
      </c>
      <c r="L3" s="4" t="s">
        <v>259</v>
      </c>
      <c r="M3" s="4" t="s">
        <v>260</v>
      </c>
      <c r="N3" s="4" t="s">
        <v>261</v>
      </c>
    </row>
    <row r="4" spans="1:14" x14ac:dyDescent="0.3">
      <c r="A4" s="4" t="s">
        <v>262</v>
      </c>
      <c r="B4" s="4" t="s">
        <v>263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3">
      <c r="A5" s="4" t="s">
        <v>264</v>
      </c>
      <c r="B5" s="4" t="s">
        <v>263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3">
      <c r="A6" s="4" t="s">
        <v>268</v>
      </c>
      <c r="B6" s="4" t="s">
        <v>265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3">
      <c r="A7" s="4" t="s">
        <v>146</v>
      </c>
      <c r="B7" s="4" t="s">
        <v>266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3">
      <c r="A8" s="4" t="s">
        <v>149</v>
      </c>
      <c r="B8" s="4" t="s">
        <v>263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3">
      <c r="A9" s="4" t="s">
        <v>269</v>
      </c>
      <c r="B9" s="4" t="s">
        <v>265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3">
      <c r="A10" s="4" t="s">
        <v>143</v>
      </c>
      <c r="B10" s="4" t="s">
        <v>266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3">
      <c r="A11" s="4" t="s">
        <v>267</v>
      </c>
      <c r="B11" s="4" t="s">
        <v>266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I11" sqref="I11"/>
    </sheetView>
  </sheetViews>
  <sheetFormatPr defaultRowHeight="16.5" x14ac:dyDescent="0.3"/>
  <cols>
    <col min="2" max="2" width="10.375" bestFit="1" customWidth="1"/>
    <col min="7" max="7" width="10.375" bestFit="1" customWidth="1"/>
    <col min="8" max="8" width="10.875" bestFit="1" customWidth="1"/>
  </cols>
  <sheetData>
    <row r="1" spans="1:8" ht="27.95" customHeight="1" thickBot="1" x14ac:dyDescent="0.35">
      <c r="A1" s="24" t="s">
        <v>76</v>
      </c>
      <c r="B1" s="24"/>
      <c r="C1" s="24"/>
      <c r="D1" s="24"/>
      <c r="E1" s="24"/>
      <c r="F1" s="24"/>
      <c r="G1" s="24"/>
      <c r="H1" s="24"/>
    </row>
    <row r="2" spans="1:8" ht="17.25" thickTop="1" x14ac:dyDescent="0.3"/>
    <row r="3" spans="1:8" x14ac:dyDescent="0.3">
      <c r="A3" s="25" t="s">
        <v>2</v>
      </c>
      <c r="B3" s="25" t="s">
        <v>77</v>
      </c>
      <c r="C3" s="25" t="s">
        <v>78</v>
      </c>
      <c r="D3" s="25" t="s">
        <v>79</v>
      </c>
      <c r="E3" s="25" t="s">
        <v>8</v>
      </c>
      <c r="F3" s="25" t="s">
        <v>80</v>
      </c>
      <c r="G3" s="25" t="s">
        <v>81</v>
      </c>
      <c r="H3" s="25" t="s">
        <v>82</v>
      </c>
    </row>
    <row r="4" spans="1:8" x14ac:dyDescent="0.3">
      <c r="A4" s="37" t="s">
        <v>83</v>
      </c>
      <c r="B4" s="25" t="s">
        <v>84</v>
      </c>
      <c r="C4" s="25" t="s">
        <v>85</v>
      </c>
      <c r="D4" s="26">
        <v>500</v>
      </c>
      <c r="E4" s="26">
        <v>450</v>
      </c>
      <c r="F4" s="26">
        <v>50</v>
      </c>
      <c r="G4" s="27" t="s">
        <v>86</v>
      </c>
      <c r="H4" s="28">
        <v>150000</v>
      </c>
    </row>
    <row r="5" spans="1:8" x14ac:dyDescent="0.3">
      <c r="A5" s="37"/>
      <c r="B5" s="25" t="s">
        <v>87</v>
      </c>
      <c r="C5" s="25" t="s">
        <v>88</v>
      </c>
      <c r="D5" s="26">
        <v>250</v>
      </c>
      <c r="E5" s="26">
        <v>220</v>
      </c>
      <c r="F5" s="26">
        <v>30</v>
      </c>
      <c r="G5" s="27" t="s">
        <v>89</v>
      </c>
      <c r="H5" s="28">
        <v>90000</v>
      </c>
    </row>
    <row r="6" spans="1:8" x14ac:dyDescent="0.3">
      <c r="A6" s="37" t="s">
        <v>90</v>
      </c>
      <c r="B6" s="25" t="s">
        <v>91</v>
      </c>
      <c r="C6" s="25" t="s">
        <v>92</v>
      </c>
      <c r="D6" s="26">
        <v>350</v>
      </c>
      <c r="E6" s="26">
        <v>320</v>
      </c>
      <c r="F6" s="26">
        <v>30</v>
      </c>
      <c r="G6" s="27" t="s">
        <v>89</v>
      </c>
      <c r="H6" s="28">
        <v>90000</v>
      </c>
    </row>
    <row r="7" spans="1:8" x14ac:dyDescent="0.3">
      <c r="A7" s="37"/>
      <c r="B7" s="25" t="s">
        <v>93</v>
      </c>
      <c r="C7" s="25" t="s">
        <v>94</v>
      </c>
      <c r="D7" s="26">
        <v>250</v>
      </c>
      <c r="E7" s="26">
        <v>230</v>
      </c>
      <c r="F7" s="26">
        <v>20</v>
      </c>
      <c r="G7" s="27" t="s">
        <v>95</v>
      </c>
      <c r="H7" s="28">
        <v>60000</v>
      </c>
    </row>
    <row r="8" spans="1:8" x14ac:dyDescent="0.3">
      <c r="A8" s="37" t="s">
        <v>96</v>
      </c>
      <c r="B8" s="25" t="s">
        <v>97</v>
      </c>
      <c r="C8" s="25" t="s">
        <v>98</v>
      </c>
      <c r="D8" s="26">
        <v>300</v>
      </c>
      <c r="E8" s="26">
        <v>280</v>
      </c>
      <c r="F8" s="26">
        <v>20</v>
      </c>
      <c r="G8" s="27" t="s">
        <v>95</v>
      </c>
      <c r="H8" s="28">
        <v>60000</v>
      </c>
    </row>
    <row r="9" spans="1:8" x14ac:dyDescent="0.3">
      <c r="A9" s="37"/>
      <c r="B9" s="25" t="s">
        <v>99</v>
      </c>
      <c r="C9" s="25" t="s">
        <v>100</v>
      </c>
      <c r="D9" s="26">
        <v>200</v>
      </c>
      <c r="E9" s="26">
        <v>175</v>
      </c>
      <c r="F9" s="26">
        <v>25</v>
      </c>
      <c r="G9" s="27" t="s">
        <v>86</v>
      </c>
      <c r="H9" s="28">
        <v>75000</v>
      </c>
    </row>
    <row r="10" spans="1:8" x14ac:dyDescent="0.3">
      <c r="A10" s="37" t="s">
        <v>101</v>
      </c>
      <c r="B10" s="25" t="s">
        <v>102</v>
      </c>
      <c r="C10" s="25" t="s">
        <v>103</v>
      </c>
      <c r="D10" s="26">
        <v>300</v>
      </c>
      <c r="E10" s="26">
        <v>290</v>
      </c>
      <c r="F10" s="26">
        <v>10</v>
      </c>
      <c r="G10" s="27" t="s">
        <v>104</v>
      </c>
      <c r="H10" s="28">
        <v>30000</v>
      </c>
    </row>
    <row r="11" spans="1:8" x14ac:dyDescent="0.3">
      <c r="A11" s="37"/>
      <c r="B11" s="25" t="s">
        <v>105</v>
      </c>
      <c r="C11" s="25" t="s">
        <v>106</v>
      </c>
      <c r="D11" s="26">
        <v>200</v>
      </c>
      <c r="E11" s="26">
        <v>170</v>
      </c>
      <c r="F11" s="26">
        <v>30</v>
      </c>
      <c r="G11" s="27" t="s">
        <v>89</v>
      </c>
      <c r="H11" s="28">
        <v>90000</v>
      </c>
    </row>
    <row r="12" spans="1:8" x14ac:dyDescent="0.3">
      <c r="A12" s="37" t="s">
        <v>107</v>
      </c>
      <c r="B12" s="25" t="s">
        <v>108</v>
      </c>
      <c r="C12" s="25" t="s">
        <v>109</v>
      </c>
      <c r="D12" s="26">
        <v>400</v>
      </c>
      <c r="E12" s="26">
        <v>350</v>
      </c>
      <c r="F12" s="26">
        <v>50</v>
      </c>
      <c r="G12" s="27" t="s">
        <v>86</v>
      </c>
      <c r="H12" s="28">
        <v>150000</v>
      </c>
    </row>
    <row r="13" spans="1:8" x14ac:dyDescent="0.3">
      <c r="A13" s="37"/>
      <c r="B13" s="25" t="s">
        <v>110</v>
      </c>
      <c r="C13" s="25" t="s">
        <v>111</v>
      </c>
      <c r="D13" s="26">
        <v>250</v>
      </c>
      <c r="E13" s="26">
        <v>230</v>
      </c>
      <c r="F13" s="26">
        <v>20</v>
      </c>
      <c r="G13" s="27" t="s">
        <v>95</v>
      </c>
      <c r="H13" s="28">
        <v>60000</v>
      </c>
    </row>
  </sheetData>
  <mergeCells count="5">
    <mergeCell ref="A12:A13"/>
    <mergeCell ref="A10:A11"/>
    <mergeCell ref="A8:A9"/>
    <mergeCell ref="A6:A7"/>
    <mergeCell ref="A4:A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L12" sqref="L12"/>
    </sheetView>
  </sheetViews>
  <sheetFormatPr defaultRowHeight="16.5" x14ac:dyDescent="0.3"/>
  <sheetData>
    <row r="1" spans="1:8" ht="20.25" x14ac:dyDescent="0.3">
      <c r="A1" s="36" t="s">
        <v>112</v>
      </c>
      <c r="B1" s="36"/>
      <c r="C1" s="36"/>
      <c r="D1" s="36"/>
      <c r="E1" s="36"/>
      <c r="F1" s="36"/>
      <c r="G1" s="36"/>
      <c r="H1" s="36"/>
    </row>
    <row r="2" spans="1:8" x14ac:dyDescent="0.3">
      <c r="A2" t="s">
        <v>113</v>
      </c>
      <c r="H2" s="7" t="s">
        <v>114</v>
      </c>
    </row>
    <row r="3" spans="1:8" x14ac:dyDescent="0.3">
      <c r="A3" s="4" t="s">
        <v>26</v>
      </c>
      <c r="B3" s="4" t="s">
        <v>115</v>
      </c>
      <c r="C3" s="4" t="s">
        <v>116</v>
      </c>
      <c r="D3" s="4" t="s">
        <v>117</v>
      </c>
      <c r="E3" s="4" t="s">
        <v>118</v>
      </c>
      <c r="F3" s="4" t="s">
        <v>119</v>
      </c>
      <c r="G3" s="4" t="s">
        <v>120</v>
      </c>
      <c r="H3" s="4" t="s">
        <v>121</v>
      </c>
    </row>
    <row r="4" spans="1:8" x14ac:dyDescent="0.3">
      <c r="A4" s="4" t="s">
        <v>122</v>
      </c>
      <c r="B4" s="4" t="s">
        <v>83</v>
      </c>
      <c r="C4" s="4">
        <v>22</v>
      </c>
      <c r="D4" s="4">
        <v>8</v>
      </c>
      <c r="E4" s="4">
        <v>10</v>
      </c>
      <c r="F4" s="5">
        <f>C4*600+D4*1100+E4*1500</f>
        <v>37000</v>
      </c>
      <c r="G4" s="5">
        <f>F4*20%</f>
        <v>7400</v>
      </c>
      <c r="H4" s="4">
        <f>_xlfn.RANK.EQ(G4,$G$4:$G$12)</f>
        <v>2</v>
      </c>
    </row>
    <row r="5" spans="1:8" x14ac:dyDescent="0.3">
      <c r="A5" s="4" t="s">
        <v>123</v>
      </c>
      <c r="B5" s="4" t="s">
        <v>90</v>
      </c>
      <c r="C5" s="4">
        <v>18</v>
      </c>
      <c r="D5" s="4">
        <v>5</v>
      </c>
      <c r="E5" s="4">
        <v>5</v>
      </c>
      <c r="F5" s="5">
        <f t="shared" ref="F5:F12" si="0">C5*600+D5*1100+E5*1500</f>
        <v>23800</v>
      </c>
      <c r="G5" s="5">
        <f t="shared" ref="G5:G12" si="1">F5*20%</f>
        <v>4760</v>
      </c>
      <c r="H5" s="4">
        <f t="shared" ref="H5:H12" si="2">_xlfn.RANK.EQ(G5,$G$4:$G$12)</f>
        <v>9</v>
      </c>
    </row>
    <row r="6" spans="1:8" x14ac:dyDescent="0.3">
      <c r="A6" s="4" t="s">
        <v>124</v>
      </c>
      <c r="B6" s="4" t="s">
        <v>107</v>
      </c>
      <c r="C6" s="4">
        <v>15</v>
      </c>
      <c r="D6" s="4">
        <v>3</v>
      </c>
      <c r="E6" s="4">
        <v>10</v>
      </c>
      <c r="F6" s="5">
        <f t="shared" si="0"/>
        <v>27300</v>
      </c>
      <c r="G6" s="5">
        <f t="shared" si="1"/>
        <v>5460</v>
      </c>
      <c r="H6" s="4">
        <f t="shared" si="2"/>
        <v>6</v>
      </c>
    </row>
    <row r="7" spans="1:8" x14ac:dyDescent="0.3">
      <c r="A7" s="4" t="s">
        <v>125</v>
      </c>
      <c r="B7" s="4" t="s">
        <v>107</v>
      </c>
      <c r="C7" s="4">
        <v>10</v>
      </c>
      <c r="D7" s="4">
        <v>10</v>
      </c>
      <c r="E7" s="4">
        <v>6</v>
      </c>
      <c r="F7" s="5">
        <f t="shared" si="0"/>
        <v>26000</v>
      </c>
      <c r="G7" s="5">
        <f t="shared" si="1"/>
        <v>5200</v>
      </c>
      <c r="H7" s="4">
        <f t="shared" si="2"/>
        <v>8</v>
      </c>
    </row>
    <row r="8" spans="1:8" x14ac:dyDescent="0.3">
      <c r="A8" s="4" t="s">
        <v>126</v>
      </c>
      <c r="B8" s="4" t="s">
        <v>101</v>
      </c>
      <c r="C8" s="4">
        <v>20</v>
      </c>
      <c r="D8" s="4">
        <v>7</v>
      </c>
      <c r="E8" s="4">
        <v>5</v>
      </c>
      <c r="F8" s="5">
        <f t="shared" si="0"/>
        <v>27200</v>
      </c>
      <c r="G8" s="5">
        <f t="shared" si="1"/>
        <v>5440</v>
      </c>
      <c r="H8" s="4">
        <f t="shared" si="2"/>
        <v>7</v>
      </c>
    </row>
    <row r="9" spans="1:8" x14ac:dyDescent="0.3">
      <c r="A9" s="4" t="s">
        <v>127</v>
      </c>
      <c r="B9" s="4" t="s">
        <v>90</v>
      </c>
      <c r="C9" s="4">
        <v>22</v>
      </c>
      <c r="D9" s="4">
        <v>11</v>
      </c>
      <c r="E9" s="4">
        <v>4</v>
      </c>
      <c r="F9" s="5">
        <f t="shared" si="0"/>
        <v>31300</v>
      </c>
      <c r="G9" s="5">
        <f t="shared" si="1"/>
        <v>6260</v>
      </c>
      <c r="H9" s="4">
        <f t="shared" si="2"/>
        <v>4</v>
      </c>
    </row>
    <row r="10" spans="1:8" x14ac:dyDescent="0.3">
      <c r="A10" s="4" t="s">
        <v>128</v>
      </c>
      <c r="B10" s="4" t="s">
        <v>83</v>
      </c>
      <c r="C10" s="4">
        <v>30</v>
      </c>
      <c r="D10" s="4">
        <v>13</v>
      </c>
      <c r="E10" s="4">
        <v>5</v>
      </c>
      <c r="F10" s="5">
        <f t="shared" si="0"/>
        <v>39800</v>
      </c>
      <c r="G10" s="5">
        <f t="shared" si="1"/>
        <v>7960</v>
      </c>
      <c r="H10" s="4">
        <f t="shared" si="2"/>
        <v>1</v>
      </c>
    </row>
    <row r="11" spans="1:8" x14ac:dyDescent="0.3">
      <c r="A11" s="4" t="s">
        <v>129</v>
      </c>
      <c r="B11" s="4" t="s">
        <v>130</v>
      </c>
      <c r="C11" s="4">
        <v>15</v>
      </c>
      <c r="D11" s="4">
        <v>8</v>
      </c>
      <c r="E11" s="4">
        <v>12</v>
      </c>
      <c r="F11" s="5">
        <f t="shared" si="0"/>
        <v>35800</v>
      </c>
      <c r="G11" s="5">
        <f t="shared" si="1"/>
        <v>7160</v>
      </c>
      <c r="H11" s="4">
        <f t="shared" si="2"/>
        <v>3</v>
      </c>
    </row>
    <row r="12" spans="1:8" x14ac:dyDescent="0.3">
      <c r="A12" s="4" t="s">
        <v>131</v>
      </c>
      <c r="B12" s="4" t="s">
        <v>83</v>
      </c>
      <c r="C12" s="4">
        <v>10</v>
      </c>
      <c r="D12" s="4">
        <v>9</v>
      </c>
      <c r="E12" s="4">
        <v>8</v>
      </c>
      <c r="F12" s="5">
        <f t="shared" si="0"/>
        <v>27900</v>
      </c>
      <c r="G12" s="5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G4:G12">
    <cfRule type="top10" dxfId="0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2"/>
  <sheetViews>
    <sheetView workbookViewId="0">
      <selection activeCell="H23" sqref="H23"/>
    </sheetView>
  </sheetViews>
  <sheetFormatPr defaultRowHeight="16.5" x14ac:dyDescent="0.3"/>
  <cols>
    <col min="4" max="4" width="9.375" bestFit="1" customWidth="1"/>
    <col min="7" max="9" width="11.625" bestFit="1" customWidth="1"/>
  </cols>
  <sheetData>
    <row r="1" spans="1:9" ht="20.25" x14ac:dyDescent="0.3">
      <c r="A1" s="36" t="s">
        <v>132</v>
      </c>
      <c r="B1" s="36"/>
      <c r="C1" s="36"/>
      <c r="D1" s="36"/>
      <c r="E1" s="36"/>
      <c r="F1" s="36"/>
      <c r="G1" s="36"/>
      <c r="H1" s="36"/>
      <c r="I1" s="36"/>
    </row>
    <row r="3" spans="1:9" x14ac:dyDescent="0.3">
      <c r="A3" s="4" t="s">
        <v>133</v>
      </c>
      <c r="B3" s="4" t="s">
        <v>134</v>
      </c>
      <c r="C3" s="4" t="s">
        <v>135</v>
      </c>
      <c r="D3" s="4" t="s">
        <v>136</v>
      </c>
      <c r="E3" s="4" t="s">
        <v>137</v>
      </c>
      <c r="F3" s="4" t="s">
        <v>138</v>
      </c>
      <c r="G3" s="4" t="s">
        <v>139</v>
      </c>
      <c r="H3" s="4" t="s">
        <v>119</v>
      </c>
      <c r="I3" s="4" t="s">
        <v>140</v>
      </c>
    </row>
    <row r="4" spans="1:9" x14ac:dyDescent="0.3">
      <c r="A4" s="4" t="s">
        <v>141</v>
      </c>
      <c r="B4" s="4" t="s">
        <v>142</v>
      </c>
      <c r="C4" s="4" t="s">
        <v>143</v>
      </c>
      <c r="D4" s="5">
        <v>15000</v>
      </c>
      <c r="E4" s="4">
        <v>100</v>
      </c>
      <c r="F4" s="8">
        <v>0.1</v>
      </c>
      <c r="G4" s="5">
        <v>900000</v>
      </c>
      <c r="H4" s="5">
        <v>1350000</v>
      </c>
      <c r="I4" s="5">
        <v>450000</v>
      </c>
    </row>
    <row r="5" spans="1:9" x14ac:dyDescent="0.3">
      <c r="A5" s="4" t="s">
        <v>144</v>
      </c>
      <c r="B5" s="4" t="s">
        <v>145</v>
      </c>
      <c r="C5" s="4" t="s">
        <v>146</v>
      </c>
      <c r="D5" s="5">
        <v>350000</v>
      </c>
      <c r="E5" s="4">
        <v>30</v>
      </c>
      <c r="F5" s="8">
        <v>0.03</v>
      </c>
      <c r="G5" s="5">
        <v>6300000</v>
      </c>
      <c r="H5" s="5">
        <v>10185000</v>
      </c>
      <c r="I5" s="5">
        <v>3885000</v>
      </c>
    </row>
    <row r="6" spans="1:9" x14ac:dyDescent="0.3">
      <c r="A6" s="4" t="s">
        <v>147</v>
      </c>
      <c r="B6" s="4" t="s">
        <v>148</v>
      </c>
      <c r="C6" s="4" t="s">
        <v>149</v>
      </c>
      <c r="D6" s="5">
        <v>200000</v>
      </c>
      <c r="E6" s="4">
        <v>50</v>
      </c>
      <c r="F6" s="8">
        <v>0.05</v>
      </c>
      <c r="G6" s="5">
        <v>6000000</v>
      </c>
      <c r="H6" s="5">
        <v>9500000</v>
      </c>
      <c r="I6" s="5">
        <v>3500000</v>
      </c>
    </row>
    <row r="7" spans="1:9" x14ac:dyDescent="0.3">
      <c r="A7" s="4" t="s">
        <v>150</v>
      </c>
      <c r="B7" s="4" t="s">
        <v>151</v>
      </c>
      <c r="C7" s="4" t="s">
        <v>143</v>
      </c>
      <c r="D7" s="5">
        <v>20000</v>
      </c>
      <c r="E7" s="4">
        <v>110</v>
      </c>
      <c r="F7" s="8">
        <v>0.1</v>
      </c>
      <c r="G7" s="5">
        <v>1320000</v>
      </c>
      <c r="H7" s="5">
        <v>1980000</v>
      </c>
      <c r="I7" s="5">
        <v>660000</v>
      </c>
    </row>
    <row r="8" spans="1:9" x14ac:dyDescent="0.3">
      <c r="A8" s="4" t="s">
        <v>152</v>
      </c>
      <c r="B8" s="4" t="s">
        <v>153</v>
      </c>
      <c r="C8" s="4" t="s">
        <v>146</v>
      </c>
      <c r="D8" s="5">
        <v>320000</v>
      </c>
      <c r="E8" s="4">
        <v>40</v>
      </c>
      <c r="F8" s="8">
        <v>0.08</v>
      </c>
      <c r="G8" s="5">
        <v>7680000</v>
      </c>
      <c r="H8" s="5">
        <v>12416000</v>
      </c>
      <c r="I8" s="5">
        <v>4736000</v>
      </c>
    </row>
    <row r="9" spans="1:9" x14ac:dyDescent="0.3">
      <c r="A9" s="4" t="s">
        <v>154</v>
      </c>
      <c r="B9" s="4" t="s">
        <v>155</v>
      </c>
      <c r="C9" s="4" t="s">
        <v>149</v>
      </c>
      <c r="D9" s="5">
        <v>250000</v>
      </c>
      <c r="E9" s="4">
        <v>40</v>
      </c>
      <c r="F9" s="8">
        <v>0.03</v>
      </c>
      <c r="G9" s="5">
        <v>6000000</v>
      </c>
      <c r="H9" s="5">
        <v>9700000</v>
      </c>
      <c r="I9" s="5">
        <v>3700000</v>
      </c>
    </row>
    <row r="10" spans="1:9" x14ac:dyDescent="0.3">
      <c r="A10" s="4" t="s">
        <v>156</v>
      </c>
      <c r="B10" s="4" t="s">
        <v>157</v>
      </c>
      <c r="C10" s="4" t="s">
        <v>143</v>
      </c>
      <c r="D10" s="5">
        <v>25000</v>
      </c>
      <c r="E10" s="4">
        <v>90</v>
      </c>
      <c r="F10" s="8">
        <v>0.1</v>
      </c>
      <c r="G10" s="5">
        <v>1350000</v>
      </c>
      <c r="H10" s="5">
        <v>2025000</v>
      </c>
      <c r="I10" s="5">
        <v>675000</v>
      </c>
    </row>
    <row r="11" spans="1:9" x14ac:dyDescent="0.3">
      <c r="A11" s="4" t="s">
        <v>158</v>
      </c>
      <c r="B11" s="4" t="s">
        <v>159</v>
      </c>
      <c r="C11" s="4" t="s">
        <v>146</v>
      </c>
      <c r="D11" s="5">
        <v>300000</v>
      </c>
      <c r="E11" s="4">
        <v>35</v>
      </c>
      <c r="F11" s="8">
        <v>0.06</v>
      </c>
      <c r="G11" s="5">
        <v>6300000</v>
      </c>
      <c r="H11" s="5">
        <v>10185000</v>
      </c>
      <c r="I11" s="5">
        <v>3885000</v>
      </c>
    </row>
    <row r="12" spans="1:9" x14ac:dyDescent="0.3">
      <c r="A12" s="4" t="s">
        <v>160</v>
      </c>
      <c r="B12" s="4" t="s">
        <v>161</v>
      </c>
      <c r="C12" s="4" t="s">
        <v>149</v>
      </c>
      <c r="D12" s="5">
        <v>230000</v>
      </c>
      <c r="E12" s="4">
        <v>30</v>
      </c>
      <c r="F12" s="8">
        <v>0.03</v>
      </c>
      <c r="G12" s="5">
        <v>4140000</v>
      </c>
      <c r="H12" s="5">
        <v>6693000</v>
      </c>
      <c r="I12" s="5">
        <v>2553000</v>
      </c>
    </row>
    <row r="13" spans="1:9" x14ac:dyDescent="0.3">
      <c r="A13" s="38" t="s">
        <v>163</v>
      </c>
      <c r="B13" s="38"/>
      <c r="C13" s="38"/>
      <c r="D13" s="38"/>
      <c r="E13" s="4">
        <f>SUM(E4:E12)</f>
        <v>525</v>
      </c>
      <c r="F13" s="11"/>
      <c r="G13" s="9">
        <f t="shared" ref="G13:I13" si="0">SUM(G4:G12)</f>
        <v>39990000</v>
      </c>
      <c r="H13" s="9">
        <f t="shared" si="0"/>
        <v>64034000</v>
      </c>
      <c r="I13" s="9">
        <f t="shared" si="0"/>
        <v>24044000</v>
      </c>
    </row>
    <row r="14" spans="1:9" x14ac:dyDescent="0.3">
      <c r="A14" t="s">
        <v>164</v>
      </c>
      <c r="C14" s="10">
        <v>0.6</v>
      </c>
    </row>
    <row r="15" spans="1:9" x14ac:dyDescent="0.3">
      <c r="A15" s="1"/>
      <c r="B15" s="1"/>
      <c r="C15" s="1"/>
      <c r="D15" s="1"/>
    </row>
    <row r="16" spans="1:9" x14ac:dyDescent="0.3">
      <c r="A16" s="1"/>
      <c r="B16" s="1"/>
      <c r="C16" s="1"/>
      <c r="D16" s="1"/>
    </row>
    <row r="17" spans="1:5" x14ac:dyDescent="0.3">
      <c r="A17" s="1" t="s">
        <v>306</v>
      </c>
      <c r="B17" s="1" t="s">
        <v>205</v>
      </c>
      <c r="C17" s="1" t="s">
        <v>205</v>
      </c>
      <c r="D17" s="1"/>
    </row>
    <row r="18" spans="1:5" x14ac:dyDescent="0.3">
      <c r="A18" s="1" t="s">
        <v>307</v>
      </c>
      <c r="B18" s="1" t="s">
        <v>308</v>
      </c>
      <c r="C18" s="1" t="s">
        <v>309</v>
      </c>
      <c r="D18" s="1"/>
    </row>
    <row r="19" spans="1:5" x14ac:dyDescent="0.3">
      <c r="A19" s="1"/>
      <c r="B19" s="1"/>
      <c r="C19" s="1"/>
      <c r="D19" s="1"/>
    </row>
    <row r="20" spans="1:5" x14ac:dyDescent="0.3">
      <c r="A20" s="1"/>
      <c r="B20" s="1"/>
      <c r="C20" s="1"/>
      <c r="D20" s="1"/>
    </row>
    <row r="21" spans="1:5" x14ac:dyDescent="0.3">
      <c r="A21" s="4" t="s">
        <v>133</v>
      </c>
      <c r="B21" s="4" t="s">
        <v>319</v>
      </c>
      <c r="C21" s="4" t="s">
        <v>205</v>
      </c>
      <c r="D21" s="4" t="s">
        <v>320</v>
      </c>
      <c r="E21" s="4" t="s">
        <v>321</v>
      </c>
    </row>
    <row r="22" spans="1:5" x14ac:dyDescent="0.3">
      <c r="A22" s="4" t="s">
        <v>141</v>
      </c>
      <c r="B22" s="5">
        <v>15000</v>
      </c>
      <c r="C22" s="4">
        <v>100</v>
      </c>
      <c r="D22" s="5">
        <v>450000</v>
      </c>
      <c r="E22" s="8">
        <v>0.1</v>
      </c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8151D-9CC5-4917-BA2A-BB0A1B58C7BA}">
  <dimension ref="A1:J35"/>
  <sheetViews>
    <sheetView topLeftCell="A10" workbookViewId="0">
      <selection activeCell="J32" sqref="J32"/>
    </sheetView>
  </sheetViews>
  <sheetFormatPr defaultRowHeight="16.5" x14ac:dyDescent="0.3"/>
  <cols>
    <col min="1" max="1" width="10.375" bestFit="1" customWidth="1"/>
    <col min="2" max="2" width="10.75" bestFit="1" customWidth="1"/>
    <col min="3" max="3" width="8.625" customWidth="1"/>
    <col min="5" max="5" width="9.625" bestFit="1" customWidth="1"/>
    <col min="7" max="7" width="10.125" bestFit="1" customWidth="1"/>
    <col min="9" max="9" width="10.625" bestFit="1" customWidth="1"/>
    <col min="10" max="10" width="22.125" bestFit="1" customWidth="1"/>
  </cols>
  <sheetData>
    <row r="1" spans="1:10" x14ac:dyDescent="0.3">
      <c r="A1" s="2" t="s">
        <v>17</v>
      </c>
      <c r="B1" s="3" t="s">
        <v>286</v>
      </c>
      <c r="G1" s="2" t="s">
        <v>18</v>
      </c>
      <c r="H1" s="3" t="s">
        <v>6</v>
      </c>
    </row>
    <row r="2" spans="1:10" x14ac:dyDescent="0.3">
      <c r="A2" s="4" t="s">
        <v>287</v>
      </c>
      <c r="B2" s="4" t="s">
        <v>288</v>
      </c>
      <c r="C2" s="4" t="s">
        <v>289</v>
      </c>
      <c r="D2" s="4" t="s">
        <v>290</v>
      </c>
      <c r="E2" s="23" t="s">
        <v>291</v>
      </c>
      <c r="G2" s="4" t="s">
        <v>7</v>
      </c>
      <c r="H2" s="4" t="s">
        <v>8</v>
      </c>
      <c r="I2" s="4" t="s">
        <v>9</v>
      </c>
    </row>
    <row r="3" spans="1:10" x14ac:dyDescent="0.3">
      <c r="A3" s="4">
        <v>15001</v>
      </c>
      <c r="B3" s="4" t="s">
        <v>292</v>
      </c>
      <c r="C3" s="4">
        <v>48.61</v>
      </c>
      <c r="D3" s="4">
        <v>48.28</v>
      </c>
      <c r="E3" s="4" t="str">
        <f>IF(OR(C3&lt;=SMALL($C$3:$C$9,2),D3&lt;=SMALL($C$3:$C$9,2)),"본선진출","")</f>
        <v/>
      </c>
      <c r="G3" s="4" t="s">
        <v>10</v>
      </c>
      <c r="H3" s="4">
        <v>135</v>
      </c>
      <c r="I3" s="5">
        <v>1147500</v>
      </c>
    </row>
    <row r="4" spans="1:10" x14ac:dyDescent="0.3">
      <c r="A4" s="4">
        <v>15002</v>
      </c>
      <c r="B4" s="4" t="s">
        <v>293</v>
      </c>
      <c r="C4" s="4">
        <v>45.55</v>
      </c>
      <c r="D4" s="4">
        <v>46.13</v>
      </c>
      <c r="E4" s="4" t="str">
        <f t="shared" ref="E4:E9" si="0">IF(OR(C4&lt;=SMALL($C$3:$C$9,2),D4&lt;=SMALL($C$3:$C$9,2)),"본선진출","")</f>
        <v>본선진출</v>
      </c>
      <c r="G4" s="4" t="s">
        <v>11</v>
      </c>
      <c r="H4" s="4">
        <v>87</v>
      </c>
      <c r="I4" s="5">
        <v>1000500</v>
      </c>
    </row>
    <row r="5" spans="1:10" x14ac:dyDescent="0.3">
      <c r="A5" s="4">
        <v>15003</v>
      </c>
      <c r="B5" s="4" t="s">
        <v>294</v>
      </c>
      <c r="C5" s="4">
        <v>49.79</v>
      </c>
      <c r="D5" s="4">
        <v>48.36</v>
      </c>
      <c r="E5" s="4" t="str">
        <f t="shared" si="0"/>
        <v/>
      </c>
      <c r="G5" s="4" t="s">
        <v>12</v>
      </c>
      <c r="H5" s="4">
        <v>168</v>
      </c>
      <c r="I5" s="5">
        <v>1344000</v>
      </c>
    </row>
    <row r="6" spans="1:10" x14ac:dyDescent="0.3">
      <c r="A6" s="4">
        <v>15004</v>
      </c>
      <c r="B6" s="4" t="s">
        <v>295</v>
      </c>
      <c r="C6" s="4">
        <v>47.86</v>
      </c>
      <c r="D6" s="4">
        <v>48.15</v>
      </c>
      <c r="E6" s="4" t="str">
        <f t="shared" si="0"/>
        <v/>
      </c>
      <c r="G6" s="4" t="s">
        <v>13</v>
      </c>
      <c r="H6" s="4">
        <v>210</v>
      </c>
      <c r="I6" s="5">
        <v>945000</v>
      </c>
    </row>
    <row r="7" spans="1:10" x14ac:dyDescent="0.3">
      <c r="A7" s="4">
        <v>15005</v>
      </c>
      <c r="B7" s="4" t="s">
        <v>296</v>
      </c>
      <c r="C7" s="4">
        <v>46.04</v>
      </c>
      <c r="D7" s="4">
        <v>46.41</v>
      </c>
      <c r="E7" s="4" t="str">
        <f t="shared" si="0"/>
        <v>본선진출</v>
      </c>
      <c r="G7" s="4" t="s">
        <v>14</v>
      </c>
      <c r="H7" s="4">
        <v>109</v>
      </c>
      <c r="I7" s="5">
        <v>654000</v>
      </c>
      <c r="J7" s="39" t="s">
        <v>19</v>
      </c>
    </row>
    <row r="8" spans="1:10" x14ac:dyDescent="0.3">
      <c r="A8" s="4">
        <v>15006</v>
      </c>
      <c r="B8" s="4" t="s">
        <v>297</v>
      </c>
      <c r="C8" s="4">
        <v>48.22</v>
      </c>
      <c r="D8" s="4">
        <v>48.19</v>
      </c>
      <c r="E8" s="4" t="str">
        <f t="shared" si="0"/>
        <v/>
      </c>
      <c r="G8" s="4" t="s">
        <v>15</v>
      </c>
      <c r="H8" s="4">
        <v>264</v>
      </c>
      <c r="I8" s="5">
        <v>1452000</v>
      </c>
      <c r="J8" s="40"/>
    </row>
    <row r="9" spans="1:10" x14ac:dyDescent="0.3">
      <c r="A9" s="4">
        <v>15007</v>
      </c>
      <c r="B9" s="4" t="s">
        <v>298</v>
      </c>
      <c r="C9" s="4">
        <v>46.17</v>
      </c>
      <c r="D9" s="4">
        <v>45.99</v>
      </c>
      <c r="E9" s="4" t="str">
        <f t="shared" si="0"/>
        <v>본선진출</v>
      </c>
      <c r="G9" s="4" t="s">
        <v>16</v>
      </c>
      <c r="H9" s="4">
        <v>67</v>
      </c>
      <c r="I9" s="5">
        <v>435500</v>
      </c>
      <c r="J9" s="4" t="str">
        <f>COUNTIFS(I3:I9,"&gt;1000000",H3:H9,"&gt;="&amp;AVERAGE(H3:H9))&amp;"개"</f>
        <v>2개</v>
      </c>
    </row>
    <row r="11" spans="1:10" x14ac:dyDescent="0.3">
      <c r="A11" s="21" t="s">
        <v>270</v>
      </c>
      <c r="B11" s="3" t="s">
        <v>271</v>
      </c>
      <c r="G11" s="2" t="s">
        <v>23</v>
      </c>
      <c r="H11" s="3" t="s">
        <v>24</v>
      </c>
    </row>
    <row r="12" spans="1:10" x14ac:dyDescent="0.3">
      <c r="A12" s="4" t="s">
        <v>272</v>
      </c>
      <c r="B12" s="4" t="s">
        <v>283</v>
      </c>
      <c r="C12" s="4" t="s">
        <v>284</v>
      </c>
      <c r="D12" s="23" t="s">
        <v>285</v>
      </c>
      <c r="G12" s="4" t="s">
        <v>299</v>
      </c>
      <c r="H12" s="4" t="s">
        <v>26</v>
      </c>
      <c r="I12" s="4" t="s">
        <v>27</v>
      </c>
      <c r="J12" s="23" t="s">
        <v>300</v>
      </c>
    </row>
    <row r="13" spans="1:10" x14ac:dyDescent="0.3">
      <c r="A13" s="4" t="s">
        <v>273</v>
      </c>
      <c r="B13" s="6">
        <v>45421</v>
      </c>
      <c r="C13" s="4">
        <v>7</v>
      </c>
      <c r="D13" s="4" t="str">
        <f>MONTH(WORKDAY(B13,C13))&amp;"/"&amp;DAY(WORKDAY(B13,C13))</f>
        <v>5/20</v>
      </c>
      <c r="G13" s="4">
        <v>200612054</v>
      </c>
      <c r="H13" s="4" t="s">
        <v>28</v>
      </c>
      <c r="I13" s="4" t="s">
        <v>29</v>
      </c>
      <c r="J13" s="4" t="str">
        <f>LEFT(G13,4)&amp;"년입사 "&amp;VLOOKUP(INT(MID(G13,5,1)),$G$26:$H$28,2,FALSE)</f>
        <v>2006년입사 영업부</v>
      </c>
    </row>
    <row r="14" spans="1:10" x14ac:dyDescent="0.3">
      <c r="A14" s="4" t="s">
        <v>274</v>
      </c>
      <c r="B14" s="6">
        <v>45423</v>
      </c>
      <c r="C14" s="4">
        <v>8</v>
      </c>
      <c r="D14" s="4" t="str">
        <f t="shared" ref="D14:D22" si="1">MONTH(WORKDAY(B14,C14))&amp;"/"&amp;DAY(WORKDAY(B14,C14))</f>
        <v>5/22</v>
      </c>
      <c r="G14" s="4">
        <v>201428619</v>
      </c>
      <c r="H14" s="4" t="s">
        <v>30</v>
      </c>
      <c r="I14" s="4" t="s">
        <v>31</v>
      </c>
      <c r="J14" s="4" t="str">
        <f t="shared" ref="J14:J22" si="2">LEFT(G14,4)&amp;"년입사 "&amp;VLOOKUP(INT(MID(G14,5,1)),$G$26:$H$28,2,FALSE)</f>
        <v>2014년입사 관리부</v>
      </c>
    </row>
    <row r="15" spans="1:10" x14ac:dyDescent="0.3">
      <c r="A15" s="4" t="s">
        <v>275</v>
      </c>
      <c r="B15" s="6">
        <v>45427</v>
      </c>
      <c r="C15" s="4">
        <v>5</v>
      </c>
      <c r="D15" s="4" t="str">
        <f t="shared" si="1"/>
        <v>5/22</v>
      </c>
      <c r="G15" s="4">
        <v>201819342</v>
      </c>
      <c r="H15" s="4" t="s">
        <v>32</v>
      </c>
      <c r="I15" s="4" t="s">
        <v>33</v>
      </c>
      <c r="J15" s="4" t="str">
        <f t="shared" si="2"/>
        <v>2018년입사 영업부</v>
      </c>
    </row>
    <row r="16" spans="1:10" x14ac:dyDescent="0.3">
      <c r="A16" s="4" t="s">
        <v>276</v>
      </c>
      <c r="B16" s="6">
        <v>45428</v>
      </c>
      <c r="C16" s="4">
        <v>9</v>
      </c>
      <c r="D16" s="4" t="str">
        <f t="shared" si="1"/>
        <v>5/29</v>
      </c>
      <c r="G16" s="4">
        <v>201337023</v>
      </c>
      <c r="H16" s="4" t="s">
        <v>34</v>
      </c>
      <c r="I16" s="4" t="s">
        <v>31</v>
      </c>
      <c r="J16" s="4" t="str">
        <f t="shared" si="2"/>
        <v>2013년입사 판매부</v>
      </c>
    </row>
    <row r="17" spans="1:10" x14ac:dyDescent="0.3">
      <c r="A17" s="4" t="s">
        <v>277</v>
      </c>
      <c r="B17" s="6">
        <v>45434</v>
      </c>
      <c r="C17" s="4">
        <v>6</v>
      </c>
      <c r="D17" s="4" t="str">
        <f t="shared" si="1"/>
        <v>5/30</v>
      </c>
      <c r="G17" s="4">
        <v>201929855</v>
      </c>
      <c r="H17" s="4" t="s">
        <v>35</v>
      </c>
      <c r="I17" s="4" t="s">
        <v>33</v>
      </c>
      <c r="J17" s="4" t="str">
        <f t="shared" si="2"/>
        <v>2019년입사 관리부</v>
      </c>
    </row>
    <row r="18" spans="1:10" x14ac:dyDescent="0.3">
      <c r="A18" s="4" t="s">
        <v>278</v>
      </c>
      <c r="B18" s="6">
        <v>45434</v>
      </c>
      <c r="C18" s="4">
        <v>7</v>
      </c>
      <c r="D18" s="4" t="str">
        <f t="shared" si="1"/>
        <v>5/31</v>
      </c>
      <c r="G18" s="4">
        <v>200929944</v>
      </c>
      <c r="H18" s="4" t="s">
        <v>36</v>
      </c>
      <c r="I18" s="4" t="s">
        <v>29</v>
      </c>
      <c r="J18" s="4" t="str">
        <f t="shared" si="2"/>
        <v>2009년입사 관리부</v>
      </c>
    </row>
    <row r="19" spans="1:10" x14ac:dyDescent="0.3">
      <c r="A19" s="4" t="s">
        <v>279</v>
      </c>
      <c r="B19" s="6">
        <v>45437</v>
      </c>
      <c r="C19" s="4">
        <v>5</v>
      </c>
      <c r="D19" s="4" t="str">
        <f t="shared" si="1"/>
        <v>5/31</v>
      </c>
      <c r="G19" s="4">
        <v>201813058</v>
      </c>
      <c r="H19" s="4" t="s">
        <v>37</v>
      </c>
      <c r="I19" s="4" t="s">
        <v>33</v>
      </c>
      <c r="J19" s="4" t="str">
        <f t="shared" si="2"/>
        <v>2018년입사 영업부</v>
      </c>
    </row>
    <row r="20" spans="1:10" x14ac:dyDescent="0.3">
      <c r="A20" s="4" t="s">
        <v>280</v>
      </c>
      <c r="B20" s="6">
        <v>45438</v>
      </c>
      <c r="C20" s="4">
        <v>9</v>
      </c>
      <c r="D20" s="4" t="str">
        <f t="shared" si="1"/>
        <v>6/6</v>
      </c>
      <c r="G20" s="4">
        <v>200835196</v>
      </c>
      <c r="H20" s="4" t="s">
        <v>38</v>
      </c>
      <c r="I20" s="4" t="s">
        <v>29</v>
      </c>
      <c r="J20" s="4" t="str">
        <f t="shared" si="2"/>
        <v>2008년입사 판매부</v>
      </c>
    </row>
    <row r="21" spans="1:10" x14ac:dyDescent="0.3">
      <c r="A21" s="4" t="s">
        <v>281</v>
      </c>
      <c r="B21" s="6">
        <v>45441</v>
      </c>
      <c r="C21" s="4">
        <v>8</v>
      </c>
      <c r="D21" s="4" t="str">
        <f t="shared" si="1"/>
        <v>6/10</v>
      </c>
      <c r="G21" s="4">
        <v>201310487</v>
      </c>
      <c r="H21" s="4" t="s">
        <v>39</v>
      </c>
      <c r="I21" s="4" t="s">
        <v>31</v>
      </c>
      <c r="J21" s="4" t="str">
        <f t="shared" si="2"/>
        <v>2013년입사 영업부</v>
      </c>
    </row>
    <row r="22" spans="1:10" x14ac:dyDescent="0.3">
      <c r="A22" s="4" t="s">
        <v>282</v>
      </c>
      <c r="B22" s="6">
        <v>45442</v>
      </c>
      <c r="C22" s="4">
        <v>6</v>
      </c>
      <c r="D22" s="4" t="str">
        <f t="shared" si="1"/>
        <v>6/7</v>
      </c>
      <c r="G22" s="4">
        <v>201931199</v>
      </c>
      <c r="H22" s="4" t="s">
        <v>40</v>
      </c>
      <c r="I22" s="4" t="s">
        <v>33</v>
      </c>
      <c r="J22" s="4" t="str">
        <f t="shared" si="2"/>
        <v>2019년입사 판매부</v>
      </c>
    </row>
    <row r="24" spans="1:10" x14ac:dyDescent="0.3">
      <c r="A24" s="2" t="s">
        <v>42</v>
      </c>
      <c r="B24" s="3" t="s">
        <v>43</v>
      </c>
      <c r="G24" s="41" t="s">
        <v>301</v>
      </c>
      <c r="H24" s="41"/>
    </row>
    <row r="25" spans="1:10" x14ac:dyDescent="0.3">
      <c r="A25" s="4" t="s">
        <v>3</v>
      </c>
      <c r="B25" s="4" t="s">
        <v>20</v>
      </c>
      <c r="C25" s="23" t="s">
        <v>44</v>
      </c>
      <c r="D25" s="4" t="s">
        <v>45</v>
      </c>
      <c r="E25" s="4" t="s">
        <v>25</v>
      </c>
      <c r="G25" s="4" t="s">
        <v>302</v>
      </c>
      <c r="H25" s="4" t="s">
        <v>41</v>
      </c>
    </row>
    <row r="26" spans="1:10" x14ac:dyDescent="0.3">
      <c r="A26" s="4" t="s">
        <v>46</v>
      </c>
      <c r="B26" s="4" t="s">
        <v>22</v>
      </c>
      <c r="C26" s="4" t="str">
        <f>MID(E26,1,SEARCH("-",E26,1)-1)</f>
        <v>기획1</v>
      </c>
      <c r="D26" s="4" t="s">
        <v>66</v>
      </c>
      <c r="E26" s="4" t="s">
        <v>47</v>
      </c>
      <c r="G26" s="4">
        <v>3</v>
      </c>
      <c r="H26" s="4" t="s">
        <v>303</v>
      </c>
    </row>
    <row r="27" spans="1:10" x14ac:dyDescent="0.3">
      <c r="A27" s="4" t="s">
        <v>48</v>
      </c>
      <c r="B27" s="4" t="s">
        <v>22</v>
      </c>
      <c r="C27" s="4" t="str">
        <f t="shared" ref="C27:C35" si="3">MID(E27,1,SEARCH("-",E27,1)-1)</f>
        <v>생산1</v>
      </c>
      <c r="D27" s="4" t="s">
        <v>67</v>
      </c>
      <c r="E27" s="4" t="s">
        <v>49</v>
      </c>
      <c r="G27" s="4">
        <v>2</v>
      </c>
      <c r="H27" s="4" t="s">
        <v>304</v>
      </c>
    </row>
    <row r="28" spans="1:10" x14ac:dyDescent="0.3">
      <c r="A28" s="4" t="s">
        <v>50</v>
      </c>
      <c r="B28" s="4" t="s">
        <v>21</v>
      </c>
      <c r="C28" s="4" t="str">
        <f t="shared" si="3"/>
        <v>영업</v>
      </c>
      <c r="D28" s="4" t="s">
        <v>68</v>
      </c>
      <c r="E28" s="4" t="s">
        <v>51</v>
      </c>
      <c r="G28" s="4">
        <v>1</v>
      </c>
      <c r="H28" s="4" t="s">
        <v>305</v>
      </c>
    </row>
    <row r="29" spans="1:10" x14ac:dyDescent="0.3">
      <c r="A29" s="4" t="s">
        <v>52</v>
      </c>
      <c r="B29" s="4" t="s">
        <v>21</v>
      </c>
      <c r="C29" s="4" t="str">
        <f t="shared" si="3"/>
        <v>홍보</v>
      </c>
      <c r="D29" s="4" t="s">
        <v>69</v>
      </c>
      <c r="E29" s="4" t="s">
        <v>53</v>
      </c>
    </row>
    <row r="30" spans="1:10" x14ac:dyDescent="0.3">
      <c r="A30" s="4" t="s">
        <v>54</v>
      </c>
      <c r="B30" s="4" t="s">
        <v>22</v>
      </c>
      <c r="C30" s="4" t="str">
        <f t="shared" si="3"/>
        <v>기획2</v>
      </c>
      <c r="D30" s="4" t="s">
        <v>70</v>
      </c>
      <c r="E30" s="4" t="s">
        <v>55</v>
      </c>
    </row>
    <row r="31" spans="1:10" x14ac:dyDescent="0.3">
      <c r="A31" s="4" t="s">
        <v>56</v>
      </c>
      <c r="B31" s="4" t="s">
        <v>21</v>
      </c>
      <c r="C31" s="4" t="str">
        <f t="shared" si="3"/>
        <v>생산2</v>
      </c>
      <c r="D31" s="4" t="s">
        <v>71</v>
      </c>
      <c r="E31" s="4" t="s">
        <v>57</v>
      </c>
    </row>
    <row r="32" spans="1:10" x14ac:dyDescent="0.3">
      <c r="A32" s="4" t="s">
        <v>58</v>
      </c>
      <c r="B32" s="4" t="s">
        <v>22</v>
      </c>
      <c r="C32" s="4" t="str">
        <f t="shared" si="3"/>
        <v>생산3</v>
      </c>
      <c r="D32" s="4" t="s">
        <v>74</v>
      </c>
      <c r="E32" s="4" t="s">
        <v>59</v>
      </c>
    </row>
    <row r="33" spans="1:5" x14ac:dyDescent="0.3">
      <c r="A33" s="4" t="s">
        <v>60</v>
      </c>
      <c r="B33" s="4" t="s">
        <v>21</v>
      </c>
      <c r="C33" s="4" t="str">
        <f t="shared" si="3"/>
        <v>홍보</v>
      </c>
      <c r="D33" s="4" t="s">
        <v>75</v>
      </c>
      <c r="E33" s="4" t="s">
        <v>61</v>
      </c>
    </row>
    <row r="34" spans="1:5" x14ac:dyDescent="0.3">
      <c r="A34" s="4" t="s">
        <v>62</v>
      </c>
      <c r="B34" s="4" t="s">
        <v>22</v>
      </c>
      <c r="C34" s="4" t="str">
        <f t="shared" si="3"/>
        <v>영업</v>
      </c>
      <c r="D34" s="4" t="s">
        <v>72</v>
      </c>
      <c r="E34" s="4" t="s">
        <v>63</v>
      </c>
    </row>
    <row r="35" spans="1:5" x14ac:dyDescent="0.3">
      <c r="A35" s="4" t="s">
        <v>64</v>
      </c>
      <c r="B35" s="4" t="s">
        <v>21</v>
      </c>
      <c r="C35" s="4" t="str">
        <f t="shared" si="3"/>
        <v>기획3</v>
      </c>
      <c r="D35" s="4" t="s">
        <v>73</v>
      </c>
      <c r="E35" s="4" t="s">
        <v>65</v>
      </c>
    </row>
  </sheetData>
  <mergeCells count="2">
    <mergeCell ref="J7:J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workbookViewId="0">
      <selection activeCell="J7" sqref="J7"/>
    </sheetView>
  </sheetViews>
  <sheetFormatPr defaultRowHeight="16.5" outlineLevelRow="3" x14ac:dyDescent="0.3"/>
  <cols>
    <col min="2" max="2" width="10.25" customWidth="1"/>
  </cols>
  <sheetData>
    <row r="1" spans="1:7" ht="20.25" x14ac:dyDescent="0.3">
      <c r="A1" s="36" t="s">
        <v>165</v>
      </c>
      <c r="B1" s="36"/>
      <c r="C1" s="36"/>
      <c r="D1" s="36"/>
      <c r="E1" s="36"/>
      <c r="F1" s="36"/>
      <c r="G1" s="36"/>
    </row>
    <row r="3" spans="1:7" x14ac:dyDescent="0.3">
      <c r="A3" s="32" t="s">
        <v>3</v>
      </c>
      <c r="B3" s="32" t="s">
        <v>166</v>
      </c>
      <c r="C3" s="32" t="s">
        <v>167</v>
      </c>
      <c r="D3" s="32" t="s">
        <v>168</v>
      </c>
      <c r="E3" s="32" t="s">
        <v>169</v>
      </c>
      <c r="F3" s="32" t="s">
        <v>170</v>
      </c>
      <c r="G3" s="32" t="s">
        <v>171</v>
      </c>
    </row>
    <row r="4" spans="1:7" outlineLevel="3" x14ac:dyDescent="0.3">
      <c r="A4" s="4" t="s">
        <v>179</v>
      </c>
      <c r="B4" s="4" t="s">
        <v>180</v>
      </c>
      <c r="C4" s="4">
        <v>85</v>
      </c>
      <c r="D4" s="4">
        <v>100</v>
      </c>
      <c r="E4" s="4">
        <v>80</v>
      </c>
      <c r="F4" s="12">
        <f>AVERAGE(C4:E4)</f>
        <v>88.333333333333329</v>
      </c>
      <c r="G4" s="4" t="s">
        <v>4</v>
      </c>
    </row>
    <row r="5" spans="1:7" outlineLevel="2" x14ac:dyDescent="0.3">
      <c r="A5" s="4"/>
      <c r="B5" s="29" t="s">
        <v>314</v>
      </c>
      <c r="C5" s="4">
        <f>SUBTOTAL(1,C4:C4)</f>
        <v>85</v>
      </c>
      <c r="D5" s="4">
        <f>SUBTOTAL(1,D4:D4)</f>
        <v>100</v>
      </c>
      <c r="E5" s="4">
        <f>SUBTOTAL(1,E4:E4)</f>
        <v>80</v>
      </c>
      <c r="F5" s="12"/>
      <c r="G5" s="4"/>
    </row>
    <row r="6" spans="1:7" outlineLevel="3" x14ac:dyDescent="0.3">
      <c r="A6" s="4" t="s">
        <v>172</v>
      </c>
      <c r="B6" s="4" t="s">
        <v>173</v>
      </c>
      <c r="C6" s="4">
        <v>85</v>
      </c>
      <c r="D6" s="4">
        <v>60</v>
      </c>
      <c r="E6" s="4">
        <v>90</v>
      </c>
      <c r="F6" s="12">
        <f>AVERAGE(C6:E6)</f>
        <v>78.333333333333329</v>
      </c>
      <c r="G6" s="4" t="s">
        <v>4</v>
      </c>
    </row>
    <row r="7" spans="1:7" outlineLevel="3" x14ac:dyDescent="0.3">
      <c r="A7" s="4" t="s">
        <v>184</v>
      </c>
      <c r="B7" s="4" t="s">
        <v>173</v>
      </c>
      <c r="C7" s="4">
        <v>95</v>
      </c>
      <c r="D7" s="4">
        <v>80</v>
      </c>
      <c r="E7" s="4">
        <v>90</v>
      </c>
      <c r="F7" s="12">
        <f>AVERAGE(C7:E7)</f>
        <v>88.333333333333329</v>
      </c>
      <c r="G7" s="4" t="s">
        <v>4</v>
      </c>
    </row>
    <row r="8" spans="1:7" outlineLevel="2" x14ac:dyDescent="0.3">
      <c r="A8" s="4"/>
      <c r="B8" s="29" t="s">
        <v>315</v>
      </c>
      <c r="C8" s="4">
        <f>SUBTOTAL(1,C6:C7)</f>
        <v>90</v>
      </c>
      <c r="D8" s="4">
        <f>SUBTOTAL(1,D6:D7)</f>
        <v>70</v>
      </c>
      <c r="E8" s="4">
        <f>SUBTOTAL(1,E6:E7)</f>
        <v>90</v>
      </c>
      <c r="F8" s="12"/>
      <c r="G8" s="4"/>
    </row>
    <row r="9" spans="1:7" outlineLevel="3" x14ac:dyDescent="0.3">
      <c r="A9" s="4" t="s">
        <v>174</v>
      </c>
      <c r="B9" s="4" t="s">
        <v>175</v>
      </c>
      <c r="C9" s="4">
        <v>75</v>
      </c>
      <c r="D9" s="4">
        <v>80</v>
      </c>
      <c r="E9" s="4">
        <v>90</v>
      </c>
      <c r="F9" s="12">
        <f>AVERAGE(C9:E9)</f>
        <v>81.666666666666671</v>
      </c>
      <c r="G9" s="4" t="s">
        <v>4</v>
      </c>
    </row>
    <row r="10" spans="1:7" outlineLevel="3" x14ac:dyDescent="0.3">
      <c r="A10" s="4" t="s">
        <v>178</v>
      </c>
      <c r="B10" s="4" t="s">
        <v>175</v>
      </c>
      <c r="C10" s="4">
        <v>80</v>
      </c>
      <c r="D10" s="4">
        <v>80</v>
      </c>
      <c r="E10" s="4">
        <v>70</v>
      </c>
      <c r="F10" s="12">
        <f>AVERAGE(C10:E10)</f>
        <v>76.666666666666671</v>
      </c>
      <c r="G10" s="4" t="s">
        <v>4</v>
      </c>
    </row>
    <row r="11" spans="1:7" outlineLevel="2" x14ac:dyDescent="0.3">
      <c r="A11" s="4"/>
      <c r="B11" s="29" t="s">
        <v>316</v>
      </c>
      <c r="C11" s="4">
        <f>SUBTOTAL(1,C9:C10)</f>
        <v>77.5</v>
      </c>
      <c r="D11" s="4">
        <f>SUBTOTAL(1,D9:D10)</f>
        <v>80</v>
      </c>
      <c r="E11" s="4">
        <f>SUBTOTAL(1,E9:E10)</f>
        <v>80</v>
      </c>
      <c r="F11" s="12"/>
      <c r="G11" s="4"/>
    </row>
    <row r="12" spans="1:7" outlineLevel="3" x14ac:dyDescent="0.3">
      <c r="A12" s="4" t="s">
        <v>181</v>
      </c>
      <c r="B12" s="4" t="s">
        <v>182</v>
      </c>
      <c r="C12" s="4">
        <v>90</v>
      </c>
      <c r="D12" s="4">
        <v>60</v>
      </c>
      <c r="E12" s="4">
        <v>90</v>
      </c>
      <c r="F12" s="12">
        <f>AVERAGE(C12:E12)</f>
        <v>80</v>
      </c>
      <c r="G12" s="4" t="s">
        <v>4</v>
      </c>
    </row>
    <row r="13" spans="1:7" outlineLevel="3" x14ac:dyDescent="0.3">
      <c r="A13" s="4" t="s">
        <v>185</v>
      </c>
      <c r="B13" s="4" t="s">
        <v>182</v>
      </c>
      <c r="C13" s="4">
        <v>65</v>
      </c>
      <c r="D13" s="4">
        <v>80</v>
      </c>
      <c r="E13" s="4">
        <v>90</v>
      </c>
      <c r="F13" s="12">
        <f>AVERAGE(C13:E13)</f>
        <v>78.333333333333329</v>
      </c>
      <c r="G13" s="4" t="s">
        <v>4</v>
      </c>
    </row>
    <row r="14" spans="1:7" outlineLevel="2" x14ac:dyDescent="0.3">
      <c r="A14" s="4"/>
      <c r="B14" s="29" t="s">
        <v>317</v>
      </c>
      <c r="C14" s="4">
        <f>SUBTOTAL(1,C12:C13)</f>
        <v>77.5</v>
      </c>
      <c r="D14" s="4">
        <f>SUBTOTAL(1,D12:D13)</f>
        <v>70</v>
      </c>
      <c r="E14" s="4">
        <f>SUBTOTAL(1,E12:E13)</f>
        <v>90</v>
      </c>
      <c r="F14" s="12"/>
      <c r="G14" s="4"/>
    </row>
    <row r="15" spans="1:7" outlineLevel="1" x14ac:dyDescent="0.3">
      <c r="A15" s="4"/>
      <c r="B15" s="4"/>
      <c r="C15" s="4"/>
      <c r="D15" s="4"/>
      <c r="E15" s="4"/>
      <c r="F15" s="12">
        <f>SUBTOTAL(5,F4:F13)</f>
        <v>76.666666666666671</v>
      </c>
      <c r="G15" s="29" t="s">
        <v>311</v>
      </c>
    </row>
    <row r="16" spans="1:7" outlineLevel="3" x14ac:dyDescent="0.3">
      <c r="A16" s="4" t="s">
        <v>176</v>
      </c>
      <c r="B16" s="4" t="s">
        <v>177</v>
      </c>
      <c r="C16" s="4">
        <v>90</v>
      </c>
      <c r="D16" s="4">
        <v>40</v>
      </c>
      <c r="E16" s="4">
        <v>80</v>
      </c>
      <c r="F16" s="12">
        <f>AVERAGE(C16:E16)</f>
        <v>70</v>
      </c>
      <c r="G16" s="4" t="s">
        <v>5</v>
      </c>
    </row>
    <row r="17" spans="1:7" outlineLevel="3" x14ac:dyDescent="0.3">
      <c r="A17" s="4" t="s">
        <v>183</v>
      </c>
      <c r="B17" s="4" t="s">
        <v>177</v>
      </c>
      <c r="C17" s="4">
        <v>60</v>
      </c>
      <c r="D17" s="4">
        <v>60</v>
      </c>
      <c r="E17" s="4">
        <v>80</v>
      </c>
      <c r="F17" s="12">
        <f>AVERAGE(C17:E17)</f>
        <v>66.666666666666671</v>
      </c>
      <c r="G17" s="4" t="s">
        <v>5</v>
      </c>
    </row>
    <row r="18" spans="1:7" outlineLevel="2" x14ac:dyDescent="0.3">
      <c r="A18" s="1"/>
      <c r="B18" s="31" t="s">
        <v>318</v>
      </c>
      <c r="C18" s="1">
        <f>SUBTOTAL(1,C16:C17)</f>
        <v>75</v>
      </c>
      <c r="D18" s="1">
        <f>SUBTOTAL(1,D16:D17)</f>
        <v>50</v>
      </c>
      <c r="E18" s="1">
        <f>SUBTOTAL(1,E16:E17)</f>
        <v>80</v>
      </c>
      <c r="F18" s="30"/>
      <c r="G18" s="1"/>
    </row>
    <row r="19" spans="1:7" outlineLevel="1" x14ac:dyDescent="0.3">
      <c r="A19" s="1"/>
      <c r="B19" s="1"/>
      <c r="C19" s="1"/>
      <c r="D19" s="1"/>
      <c r="E19" s="1"/>
      <c r="F19" s="30">
        <f>SUBTOTAL(5,F16:F17)</f>
        <v>66.666666666666671</v>
      </c>
      <c r="G19" s="31" t="s">
        <v>312</v>
      </c>
    </row>
    <row r="20" spans="1:7" x14ac:dyDescent="0.3">
      <c r="A20" s="1"/>
      <c r="B20" s="31" t="s">
        <v>310</v>
      </c>
      <c r="C20" s="1">
        <f>SUBTOTAL(1,C4:C17)</f>
        <v>80.555555555555557</v>
      </c>
      <c r="D20" s="1">
        <f>SUBTOTAL(1,D4:D17)</f>
        <v>71.111111111111114</v>
      </c>
      <c r="E20" s="1">
        <f>SUBTOTAL(1,E4:E17)</f>
        <v>84.444444444444443</v>
      </c>
      <c r="F20" s="30"/>
      <c r="G20" s="31"/>
    </row>
    <row r="21" spans="1:7" x14ac:dyDescent="0.3">
      <c r="A21" s="1"/>
      <c r="B21" s="1"/>
      <c r="C21" s="1"/>
      <c r="D21" s="1"/>
      <c r="E21" s="1"/>
      <c r="F21" s="30">
        <f>SUBTOTAL(5,F4:F17)</f>
        <v>66.666666666666671</v>
      </c>
      <c r="G21" s="31" t="s">
        <v>313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workbookViewId="0">
      <selection activeCell="Q15" sqref="Q15"/>
    </sheetView>
  </sheetViews>
  <sheetFormatPr defaultRowHeight="16.5" x14ac:dyDescent="0.3"/>
  <cols>
    <col min="1" max="2" width="11.875" bestFit="1" customWidth="1"/>
    <col min="3" max="5" width="9.375" bestFit="1" customWidth="1"/>
  </cols>
  <sheetData>
    <row r="1" spans="1:9" ht="20.25" x14ac:dyDescent="0.3">
      <c r="A1" s="36" t="s">
        <v>186</v>
      </c>
      <c r="B1" s="36"/>
      <c r="C1" s="36"/>
      <c r="D1" s="36"/>
      <c r="E1" s="36"/>
      <c r="F1" s="36"/>
      <c r="G1" s="36"/>
      <c r="H1" s="36"/>
      <c r="I1" s="36"/>
    </row>
    <row r="3" spans="1:9" x14ac:dyDescent="0.3">
      <c r="A3" s="4" t="s">
        <v>41</v>
      </c>
      <c r="B3" s="4" t="s">
        <v>187</v>
      </c>
      <c r="C3" s="4" t="s">
        <v>188</v>
      </c>
      <c r="D3" s="4" t="s">
        <v>189</v>
      </c>
      <c r="E3" s="4" t="s">
        <v>190</v>
      </c>
      <c r="F3" s="4" t="s">
        <v>191</v>
      </c>
      <c r="G3" s="4" t="s">
        <v>162</v>
      </c>
      <c r="H3" s="4" t="s">
        <v>192</v>
      </c>
      <c r="I3" s="4" t="s">
        <v>121</v>
      </c>
    </row>
    <row r="4" spans="1:9" x14ac:dyDescent="0.3">
      <c r="A4" s="4" t="s">
        <v>193</v>
      </c>
      <c r="B4" s="4" t="s">
        <v>194</v>
      </c>
      <c r="C4" s="6">
        <v>45512</v>
      </c>
      <c r="D4" s="4">
        <v>25</v>
      </c>
      <c r="E4" s="4">
        <v>5</v>
      </c>
      <c r="F4" s="4">
        <v>1</v>
      </c>
      <c r="G4" s="4">
        <f>SUM(D4:E4)</f>
        <v>30</v>
      </c>
      <c r="H4" s="5">
        <f>E4*IF(B4="A",1000,IF(B4="B",2000,3000))</f>
        <v>5000</v>
      </c>
      <c r="I4" s="4">
        <f>_xlfn.RANK.EQ(H4,$H$4:$H$10)</f>
        <v>5</v>
      </c>
    </row>
    <row r="5" spans="1:9" x14ac:dyDescent="0.3">
      <c r="A5" s="4" t="s">
        <v>195</v>
      </c>
      <c r="B5" s="4" t="s">
        <v>196</v>
      </c>
      <c r="C5" s="6">
        <v>45494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5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3">
      <c r="A6" s="4" t="s">
        <v>193</v>
      </c>
      <c r="B6" s="4" t="s">
        <v>196</v>
      </c>
      <c r="C6" s="6">
        <v>45536</v>
      </c>
      <c r="D6" s="4">
        <v>55</v>
      </c>
      <c r="E6" s="4">
        <v>9</v>
      </c>
      <c r="F6" s="4">
        <v>1</v>
      </c>
      <c r="G6" s="4">
        <f t="shared" si="0"/>
        <v>64</v>
      </c>
      <c r="H6" s="5">
        <f t="shared" si="1"/>
        <v>18000</v>
      </c>
      <c r="I6" s="4">
        <f t="shared" si="2"/>
        <v>2</v>
      </c>
    </row>
    <row r="7" spans="1:9" x14ac:dyDescent="0.3">
      <c r="A7" s="4" t="s">
        <v>195</v>
      </c>
      <c r="B7" s="4" t="s">
        <v>194</v>
      </c>
      <c r="C7" s="6">
        <v>45536</v>
      </c>
      <c r="D7" s="4">
        <v>40</v>
      </c>
      <c r="E7" s="4">
        <v>2</v>
      </c>
      <c r="F7" s="4">
        <v>1</v>
      </c>
      <c r="G7" s="4">
        <f t="shared" si="0"/>
        <v>42</v>
      </c>
      <c r="H7" s="5">
        <f t="shared" si="1"/>
        <v>2000</v>
      </c>
      <c r="I7" s="4">
        <f t="shared" si="2"/>
        <v>6</v>
      </c>
    </row>
    <row r="8" spans="1:9" x14ac:dyDescent="0.3">
      <c r="A8" s="4" t="s">
        <v>197</v>
      </c>
      <c r="B8" s="4" t="s">
        <v>196</v>
      </c>
      <c r="C8" s="6">
        <v>45537</v>
      </c>
      <c r="D8" s="4">
        <v>60</v>
      </c>
      <c r="E8" s="4">
        <v>0</v>
      </c>
      <c r="F8" s="4">
        <v>1</v>
      </c>
      <c r="G8" s="4">
        <f t="shared" si="0"/>
        <v>60</v>
      </c>
      <c r="H8" s="5">
        <f t="shared" si="1"/>
        <v>0</v>
      </c>
      <c r="I8" s="4">
        <f t="shared" si="2"/>
        <v>7</v>
      </c>
    </row>
    <row r="9" spans="1:9" x14ac:dyDescent="0.3">
      <c r="A9" s="4" t="s">
        <v>198</v>
      </c>
      <c r="B9" s="4" t="s">
        <v>194</v>
      </c>
      <c r="C9" s="6">
        <v>45353</v>
      </c>
      <c r="D9" s="4">
        <v>25</v>
      </c>
      <c r="E9" s="4">
        <v>10</v>
      </c>
      <c r="F9" s="4">
        <v>1</v>
      </c>
      <c r="G9" s="4">
        <f t="shared" si="0"/>
        <v>35</v>
      </c>
      <c r="H9" s="5">
        <f t="shared" si="1"/>
        <v>10000</v>
      </c>
      <c r="I9" s="4">
        <f t="shared" si="2"/>
        <v>3</v>
      </c>
    </row>
    <row r="10" spans="1:9" x14ac:dyDescent="0.3">
      <c r="A10" s="4" t="s">
        <v>197</v>
      </c>
      <c r="B10" s="4" t="s">
        <v>199</v>
      </c>
      <c r="C10" s="6">
        <v>45332</v>
      </c>
      <c r="D10" s="4">
        <v>35</v>
      </c>
      <c r="E10" s="4">
        <v>10</v>
      </c>
      <c r="F10" s="4">
        <v>1</v>
      </c>
      <c r="G10" s="4">
        <f t="shared" si="0"/>
        <v>45</v>
      </c>
      <c r="H10" s="5">
        <f t="shared" si="1"/>
        <v>30000</v>
      </c>
      <c r="I10" s="4">
        <f t="shared" si="2"/>
        <v>1</v>
      </c>
    </row>
    <row r="13" spans="1:9" x14ac:dyDescent="0.3">
      <c r="A13" s="33" t="s">
        <v>188</v>
      </c>
      <c r="B13" t="s">
        <v>324</v>
      </c>
    </row>
    <row r="15" spans="1:9" x14ac:dyDescent="0.3">
      <c r="A15" s="33" t="s">
        <v>326</v>
      </c>
      <c r="B15" s="33" t="s">
        <v>325</v>
      </c>
    </row>
    <row r="16" spans="1:9" x14ac:dyDescent="0.3">
      <c r="A16" s="33" t="s">
        <v>322</v>
      </c>
      <c r="B16" t="s">
        <v>194</v>
      </c>
      <c r="C16" t="s">
        <v>196</v>
      </c>
      <c r="D16" t="s">
        <v>199</v>
      </c>
      <c r="E16" t="s">
        <v>323</v>
      </c>
    </row>
    <row r="17" spans="1:5" x14ac:dyDescent="0.3">
      <c r="A17" s="34" t="s">
        <v>197</v>
      </c>
      <c r="B17" s="35" t="s">
        <v>327</v>
      </c>
      <c r="C17" s="35">
        <v>0</v>
      </c>
      <c r="D17" s="35">
        <v>30000</v>
      </c>
      <c r="E17" s="35">
        <v>30000</v>
      </c>
    </row>
    <row r="18" spans="1:5" x14ac:dyDescent="0.3">
      <c r="A18" s="34" t="s">
        <v>198</v>
      </c>
      <c r="B18" s="35">
        <v>10000</v>
      </c>
      <c r="C18" s="35" t="s">
        <v>327</v>
      </c>
      <c r="D18" s="35" t="s">
        <v>327</v>
      </c>
      <c r="E18" s="35">
        <v>10000</v>
      </c>
    </row>
    <row r="19" spans="1:5" x14ac:dyDescent="0.3">
      <c r="A19" s="34" t="s">
        <v>195</v>
      </c>
      <c r="B19" s="35">
        <v>2000</v>
      </c>
      <c r="C19" s="35">
        <v>8000</v>
      </c>
      <c r="D19" s="35" t="s">
        <v>327</v>
      </c>
      <c r="E19" s="35">
        <v>10000</v>
      </c>
    </row>
    <row r="20" spans="1:5" x14ac:dyDescent="0.3">
      <c r="A20" s="34" t="s">
        <v>193</v>
      </c>
      <c r="B20" s="35">
        <v>5000</v>
      </c>
      <c r="C20" s="35">
        <v>18000</v>
      </c>
      <c r="D20" s="35" t="s">
        <v>327</v>
      </c>
      <c r="E20" s="35">
        <v>23000</v>
      </c>
    </row>
    <row r="21" spans="1:5" x14ac:dyDescent="0.3">
      <c r="A21" s="34" t="s">
        <v>323</v>
      </c>
      <c r="B21" s="35">
        <v>17000</v>
      </c>
      <c r="C21" s="35">
        <v>26000</v>
      </c>
      <c r="D21" s="35">
        <v>30000</v>
      </c>
      <c r="E21" s="35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L11" sqref="L11"/>
    </sheetView>
  </sheetViews>
  <sheetFormatPr defaultRowHeight="16.5" x14ac:dyDescent="0.3"/>
  <cols>
    <col min="1" max="2" width="12.625" customWidth="1"/>
    <col min="3" max="3" width="5.625" customWidth="1"/>
    <col min="5" max="5" width="10.875" bestFit="1" customWidth="1"/>
  </cols>
  <sheetData>
    <row r="1" spans="1:9" ht="17.25" thickBot="1" x14ac:dyDescent="0.35"/>
    <row r="2" spans="1:9" ht="17.25" thickBot="1" x14ac:dyDescent="0.35">
      <c r="A2" s="42" t="s">
        <v>200</v>
      </c>
      <c r="B2" s="43"/>
      <c r="F2" s="44" t="s">
        <v>205</v>
      </c>
      <c r="G2" s="44"/>
      <c r="H2" s="44"/>
      <c r="I2" s="44"/>
    </row>
    <row r="3" spans="1:9" x14ac:dyDescent="0.3">
      <c r="A3" s="14" t="s">
        <v>201</v>
      </c>
      <c r="B3" s="15">
        <v>5000</v>
      </c>
      <c r="E3" s="22">
        <f>B7/B6</f>
        <v>0.6</v>
      </c>
      <c r="F3" s="13">
        <v>1500</v>
      </c>
      <c r="G3" s="13">
        <v>2000</v>
      </c>
      <c r="H3" s="13">
        <v>2500</v>
      </c>
      <c r="I3" s="13">
        <v>3000</v>
      </c>
    </row>
    <row r="4" spans="1:9" x14ac:dyDescent="0.3">
      <c r="A4" s="16" t="s">
        <v>137</v>
      </c>
      <c r="B4" s="17">
        <v>1000</v>
      </c>
      <c r="D4" s="44" t="s">
        <v>206</v>
      </c>
      <c r="E4" s="20">
        <v>1000000</v>
      </c>
      <c r="F4" s="22">
        <f t="dataTable" ref="F4:I8" dt2D="1" dtr="1" r1="B4" r2="B5"/>
        <v>0.8666666666666667</v>
      </c>
      <c r="G4" s="22">
        <v>0.9</v>
      </c>
      <c r="H4" s="22">
        <v>0.92</v>
      </c>
      <c r="I4" s="22">
        <v>0.93333333333333335</v>
      </c>
    </row>
    <row r="5" spans="1:9" x14ac:dyDescent="0.3">
      <c r="A5" s="16" t="s">
        <v>202</v>
      </c>
      <c r="B5" s="17">
        <v>2000000</v>
      </c>
      <c r="D5" s="44"/>
      <c r="E5" s="20">
        <v>1500000</v>
      </c>
      <c r="F5" s="22">
        <v>0.8</v>
      </c>
      <c r="G5" s="22">
        <v>0.85</v>
      </c>
      <c r="H5" s="22">
        <v>0.88</v>
      </c>
      <c r="I5" s="22">
        <v>0.9</v>
      </c>
    </row>
    <row r="6" spans="1:9" x14ac:dyDescent="0.3">
      <c r="A6" s="16" t="s">
        <v>119</v>
      </c>
      <c r="B6" s="17">
        <f>B3*B4</f>
        <v>5000000</v>
      </c>
      <c r="D6" s="44"/>
      <c r="E6" s="20">
        <v>2000000</v>
      </c>
      <c r="F6" s="22">
        <v>0.73333333333333328</v>
      </c>
      <c r="G6" s="22">
        <v>0.8</v>
      </c>
      <c r="H6" s="22">
        <v>0.84</v>
      </c>
      <c r="I6" s="22">
        <v>0.8666666666666667</v>
      </c>
    </row>
    <row r="7" spans="1:9" x14ac:dyDescent="0.3">
      <c r="A7" s="16" t="s">
        <v>203</v>
      </c>
      <c r="B7" s="17">
        <f>B6-B5</f>
        <v>3000000</v>
      </c>
      <c r="D7" s="44"/>
      <c r="E7" s="20">
        <v>2500000</v>
      </c>
      <c r="F7" s="22">
        <v>0.66666666666666663</v>
      </c>
      <c r="G7" s="22">
        <v>0.75</v>
      </c>
      <c r="H7" s="22">
        <v>0.8</v>
      </c>
      <c r="I7" s="22">
        <v>0.83333333333333337</v>
      </c>
    </row>
    <row r="8" spans="1:9" ht="17.25" thickBot="1" x14ac:dyDescent="0.35">
      <c r="A8" s="18" t="s">
        <v>204</v>
      </c>
      <c r="B8" s="19">
        <f>B7/B6</f>
        <v>0.6</v>
      </c>
      <c r="D8" s="44"/>
      <c r="E8" s="20">
        <v>3000000</v>
      </c>
      <c r="F8" s="22">
        <v>0.6</v>
      </c>
      <c r="G8" s="22">
        <v>0.7</v>
      </c>
      <c r="H8" s="22">
        <v>0.76</v>
      </c>
      <c r="I8" s="22">
        <v>0.8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activeCell="K14" sqref="K14"/>
    </sheetView>
  </sheetViews>
  <sheetFormatPr defaultRowHeight="16.5" x14ac:dyDescent="0.3"/>
  <cols>
    <col min="1" max="1" width="9.5" bestFit="1" customWidth="1"/>
    <col min="5" max="5" width="10.125" customWidth="1"/>
    <col min="7" max="7" width="9.25" bestFit="1" customWidth="1"/>
  </cols>
  <sheetData>
    <row r="1" spans="1:7" ht="20.25" x14ac:dyDescent="0.3">
      <c r="A1" s="36" t="s">
        <v>207</v>
      </c>
      <c r="B1" s="36"/>
      <c r="C1" s="36"/>
      <c r="D1" s="36"/>
      <c r="E1" s="36"/>
      <c r="F1" s="36"/>
      <c r="G1" s="36"/>
    </row>
    <row r="3" spans="1:7" x14ac:dyDescent="0.3">
      <c r="A3" s="4" t="s">
        <v>208</v>
      </c>
      <c r="B3" s="4" t="s">
        <v>209</v>
      </c>
      <c r="C3" s="4" t="s">
        <v>210</v>
      </c>
      <c r="D3" s="4" t="s">
        <v>211</v>
      </c>
      <c r="E3" s="4" t="s">
        <v>212</v>
      </c>
      <c r="F3" s="4" t="s">
        <v>213</v>
      </c>
      <c r="G3" s="4" t="s">
        <v>1</v>
      </c>
    </row>
    <row r="4" spans="1:7" x14ac:dyDescent="0.3">
      <c r="A4" s="4" t="s">
        <v>214</v>
      </c>
      <c r="B4" s="4" t="s">
        <v>247</v>
      </c>
      <c r="C4" s="9">
        <v>35000</v>
      </c>
      <c r="D4" s="4">
        <v>15</v>
      </c>
      <c r="E4" s="9">
        <f>C4*D4</f>
        <v>525000</v>
      </c>
      <c r="F4" s="4" t="s">
        <v>215</v>
      </c>
      <c r="G4" s="4" t="s">
        <v>216</v>
      </c>
    </row>
    <row r="5" spans="1:7" x14ac:dyDescent="0.3">
      <c r="A5" s="4" t="s">
        <v>217</v>
      </c>
      <c r="B5" s="4" t="s">
        <v>246</v>
      </c>
      <c r="C5" s="9">
        <v>450</v>
      </c>
      <c r="D5" s="4">
        <v>20</v>
      </c>
      <c r="E5" s="9">
        <f t="shared" ref="E5:E18" si="0">C5*D5</f>
        <v>9000</v>
      </c>
      <c r="F5" s="4" t="s">
        <v>218</v>
      </c>
      <c r="G5" s="4" t="s">
        <v>219</v>
      </c>
    </row>
    <row r="6" spans="1:7" x14ac:dyDescent="0.3">
      <c r="A6" s="4" t="s">
        <v>217</v>
      </c>
      <c r="B6" s="4" t="s">
        <v>220</v>
      </c>
      <c r="C6" s="9">
        <v>420</v>
      </c>
      <c r="D6" s="4">
        <v>10</v>
      </c>
      <c r="E6" s="9">
        <f t="shared" si="0"/>
        <v>4200</v>
      </c>
      <c r="F6" s="4" t="s">
        <v>215</v>
      </c>
      <c r="G6" s="4" t="s">
        <v>216</v>
      </c>
    </row>
    <row r="7" spans="1:7" x14ac:dyDescent="0.3">
      <c r="A7" s="4" t="s">
        <v>217</v>
      </c>
      <c r="B7" s="4" t="s">
        <v>221</v>
      </c>
      <c r="C7" s="9">
        <v>10580</v>
      </c>
      <c r="D7" s="4">
        <v>10</v>
      </c>
      <c r="E7" s="9">
        <f t="shared" si="0"/>
        <v>105800</v>
      </c>
      <c r="F7" s="4" t="s">
        <v>222</v>
      </c>
      <c r="G7" s="4" t="s">
        <v>223</v>
      </c>
    </row>
    <row r="8" spans="1:7" x14ac:dyDescent="0.3">
      <c r="A8" s="4" t="s">
        <v>224</v>
      </c>
      <c r="B8" s="4" t="s">
        <v>245</v>
      </c>
      <c r="C8" s="9">
        <v>600</v>
      </c>
      <c r="D8" s="4">
        <v>11</v>
      </c>
      <c r="E8" s="9">
        <f t="shared" si="0"/>
        <v>6600</v>
      </c>
      <c r="F8" s="4" t="s">
        <v>225</v>
      </c>
      <c r="G8" s="4" t="s">
        <v>226</v>
      </c>
    </row>
    <row r="9" spans="1:7" x14ac:dyDescent="0.3">
      <c r="A9" s="4" t="s">
        <v>227</v>
      </c>
      <c r="B9" s="4" t="s">
        <v>245</v>
      </c>
      <c r="C9" s="9">
        <v>600</v>
      </c>
      <c r="D9" s="4">
        <v>5</v>
      </c>
      <c r="E9" s="9">
        <f t="shared" si="0"/>
        <v>3000</v>
      </c>
      <c r="F9" s="4" t="s">
        <v>225</v>
      </c>
      <c r="G9" s="4" t="s">
        <v>226</v>
      </c>
    </row>
    <row r="10" spans="1:7" x14ac:dyDescent="0.3">
      <c r="A10" s="4" t="s">
        <v>227</v>
      </c>
      <c r="B10" s="4" t="s">
        <v>228</v>
      </c>
      <c r="C10" s="9">
        <v>4560</v>
      </c>
      <c r="D10" s="4">
        <v>19</v>
      </c>
      <c r="E10" s="9">
        <f t="shared" si="0"/>
        <v>86640</v>
      </c>
      <c r="F10" s="4" t="s">
        <v>222</v>
      </c>
      <c r="G10" s="4" t="s">
        <v>223</v>
      </c>
    </row>
    <row r="11" spans="1:7" x14ac:dyDescent="0.3">
      <c r="A11" s="4" t="s">
        <v>229</v>
      </c>
      <c r="B11" s="4" t="s">
        <v>230</v>
      </c>
      <c r="C11" s="9">
        <v>980</v>
      </c>
      <c r="D11" s="4">
        <v>30</v>
      </c>
      <c r="E11" s="9">
        <f t="shared" si="0"/>
        <v>29400</v>
      </c>
      <c r="F11" s="4" t="s">
        <v>231</v>
      </c>
      <c r="G11" s="4" t="s">
        <v>232</v>
      </c>
    </row>
    <row r="12" spans="1:7" x14ac:dyDescent="0.3">
      <c r="A12" s="4" t="s">
        <v>233</v>
      </c>
      <c r="B12" s="4" t="s">
        <v>221</v>
      </c>
      <c r="C12" s="9">
        <v>10580</v>
      </c>
      <c r="D12" s="4">
        <v>11</v>
      </c>
      <c r="E12" s="9">
        <f t="shared" si="0"/>
        <v>116380</v>
      </c>
      <c r="F12" s="4" t="s">
        <v>222</v>
      </c>
      <c r="G12" s="4" t="s">
        <v>223</v>
      </c>
    </row>
    <row r="13" spans="1:7" x14ac:dyDescent="0.3">
      <c r="A13" s="4" t="s">
        <v>234</v>
      </c>
      <c r="B13" s="4" t="s">
        <v>244</v>
      </c>
      <c r="C13" s="9">
        <v>1200</v>
      </c>
      <c r="D13" s="4">
        <v>60</v>
      </c>
      <c r="E13" s="9">
        <f t="shared" si="0"/>
        <v>72000</v>
      </c>
      <c r="F13" s="4" t="s">
        <v>235</v>
      </c>
      <c r="G13" s="4" t="s">
        <v>236</v>
      </c>
    </row>
    <row r="14" spans="1:7" x14ac:dyDescent="0.3">
      <c r="A14" s="4" t="s">
        <v>237</v>
      </c>
      <c r="B14" s="4" t="s">
        <v>230</v>
      </c>
      <c r="C14" s="9">
        <v>9800</v>
      </c>
      <c r="D14" s="4">
        <v>15</v>
      </c>
      <c r="E14" s="9">
        <f t="shared" si="0"/>
        <v>147000</v>
      </c>
      <c r="F14" s="4" t="s">
        <v>238</v>
      </c>
      <c r="G14" s="4" t="s">
        <v>239</v>
      </c>
    </row>
    <row r="15" spans="1:7" x14ac:dyDescent="0.3">
      <c r="A15" s="4" t="s">
        <v>240</v>
      </c>
      <c r="B15" s="4" t="s">
        <v>241</v>
      </c>
      <c r="C15" s="9">
        <v>20000</v>
      </c>
      <c r="D15" s="4">
        <v>24</v>
      </c>
      <c r="E15" s="9">
        <f t="shared" si="0"/>
        <v>480000</v>
      </c>
      <c r="F15" s="4" t="s">
        <v>242</v>
      </c>
      <c r="G15" s="4" t="s">
        <v>243</v>
      </c>
    </row>
    <row r="16" spans="1:7" x14ac:dyDescent="0.3">
      <c r="A16" s="4" t="s">
        <v>214</v>
      </c>
      <c r="B16" s="4" t="s">
        <v>241</v>
      </c>
      <c r="C16" s="9">
        <v>20000</v>
      </c>
      <c r="D16" s="4">
        <v>40</v>
      </c>
      <c r="E16" s="9">
        <f t="shared" si="0"/>
        <v>800000</v>
      </c>
      <c r="F16" s="4" t="s">
        <v>242</v>
      </c>
      <c r="G16" s="4" t="s">
        <v>243</v>
      </c>
    </row>
    <row r="17" spans="1:7" x14ac:dyDescent="0.3">
      <c r="A17" s="4" t="s">
        <v>214</v>
      </c>
      <c r="B17" s="4" t="s">
        <v>244</v>
      </c>
      <c r="C17" s="9">
        <v>1200</v>
      </c>
      <c r="D17" s="4">
        <v>20</v>
      </c>
      <c r="E17" s="9">
        <f t="shared" si="0"/>
        <v>24000</v>
      </c>
      <c r="F17" s="4" t="s">
        <v>235</v>
      </c>
      <c r="G17" s="4" t="s">
        <v>236</v>
      </c>
    </row>
    <row r="18" spans="1:7" x14ac:dyDescent="0.3">
      <c r="A18" s="4" t="s">
        <v>214</v>
      </c>
      <c r="B18" s="4" t="s">
        <v>228</v>
      </c>
      <c r="C18" s="9">
        <v>4560</v>
      </c>
      <c r="D18" s="4">
        <v>20</v>
      </c>
      <c r="E18" s="9">
        <f t="shared" si="0"/>
        <v>91200</v>
      </c>
      <c r="F18" s="4" t="s">
        <v>222</v>
      </c>
      <c r="G18" s="4" t="s">
        <v>223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3" name="Button 2">
              <controlPr defaultSize="0" print="0" autoFill="0" autoPict="0" macro="[0]!매입금액">
                <anchor moveWithCells="1" sizeWithCells="1">
                  <from>
                    <xdr:col>2</xdr:col>
                    <xdr:colOff>0</xdr:colOff>
                    <xdr:row>19</xdr:row>
                    <xdr:rowOff>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yongmin kim</cp:lastModifiedBy>
  <dcterms:created xsi:type="dcterms:W3CDTF">2023-04-27T08:01:32Z</dcterms:created>
  <dcterms:modified xsi:type="dcterms:W3CDTF">2026-02-09T11:58:38Z</dcterms:modified>
</cp:coreProperties>
</file>