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56224C3-46D6-4ADE-AF70-70A00ED47713}" xr6:coauthVersionLast="47" xr6:coauthVersionMax="47" xr10:uidLastSave="{00000000-0000-0000-0000-000000000000}"/>
  <bookViews>
    <workbookView xWindow="-108" yWindow="-108" windowWidth="23256" windowHeight="12456" tabRatio="804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'기본작업-1'!$B$3:$G$12</definedName>
    <definedName name="_xleta.TRANSPOSE" hidden="1" xlm="1">#NAME?</definedName>
    <definedName name="_xlnm.Criteria" localSheetId="0">'기본작업-1'!$B$14:$B$15</definedName>
    <definedName name="_xlnm.Extract" localSheetId="0">'기본작업-1'!$B$17:$G$17</definedName>
    <definedName name="_xlnm.Print_Area" localSheetId="1">'기본작업-2'!$B$2:$G$10</definedName>
  </definedNames>
  <calcPr calcId="191029"/>
  <pivotCaches>
    <pivotCache cacheId="54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1"/>
                <x16:calculatedTimeColumn columnName="입고일자(월)" columnId="입고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 a="1"/>
  <c r="C49" i="2" s="1"/>
  <c r="G39" i="2"/>
  <c r="G40" i="2"/>
  <c r="G41" i="2"/>
  <c r="G42" i="2"/>
  <c r="G43" i="2"/>
  <c r="G44" i="2"/>
  <c r="G45" i="2"/>
  <c r="G38" i="2"/>
  <c r="H23" i="2" a="1"/>
  <c r="H23" i="2"/>
  <c r="H24" i="2" a="1"/>
  <c r="H24" i="2"/>
  <c r="H25" i="2" a="1"/>
  <c r="H25" i="2"/>
  <c r="H26" i="2" a="1"/>
  <c r="H26" i="2" s="1"/>
  <c r="H22" i="2" a="1"/>
  <c r="H22" i="2" s="1"/>
  <c r="G23" i="2"/>
  <c r="G24" i="2"/>
  <c r="G25" i="2"/>
  <c r="G26" i="2"/>
  <c r="G22" i="2"/>
  <c r="G10" i="2"/>
  <c r="G11" i="2"/>
  <c r="G12" i="2"/>
  <c r="G13" i="2"/>
  <c r="G14" i="2"/>
  <c r="G15" i="2"/>
  <c r="G16" i="2"/>
  <c r="G17" i="2"/>
  <c r="G18" i="2"/>
  <c r="E5" i="2" a="1"/>
  <c r="E5" i="2" s="1"/>
  <c r="F5" i="2" a="1"/>
  <c r="F5" i="2" s="1"/>
  <c r="D5" i="2" a="1"/>
  <c r="D5" i="2" s="1"/>
  <c r="B15" i="1"/>
  <c r="C9" i="4"/>
  <c r="C10" i="4"/>
  <c r="G4" i="8"/>
  <c r="G5" i="8"/>
  <c r="G6" i="8"/>
  <c r="G7" i="8"/>
  <c r="G8" i="8"/>
  <c r="G9" i="8"/>
  <c r="G10" i="8"/>
  <c r="H11" i="2" a="1"/>
  <c r="H12" i="2" a="1"/>
  <c r="H13" i="2" a="1"/>
  <c r="H14" i="2" a="1"/>
  <c r="H15" i="2" a="1"/>
  <c r="H16" i="2" a="1"/>
  <c r="H17" i="2" a="1"/>
  <c r="H18" i="2" a="1"/>
  <c r="H10" i="2" a="1"/>
  <c r="C51" i="2" l="1"/>
  <c r="C50" i="2"/>
  <c r="H18" i="2"/>
  <c r="H17" i="2"/>
  <c r="H16" i="2"/>
  <c r="H15" i="2"/>
  <c r="H14" i="2"/>
  <c r="H13" i="2"/>
  <c r="H12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94F7C8-06FD-4E4D-8B51-DD85ED7E5DA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0E48687-59C0-4E66-AD75-5E7D95D737ED}" name="영화보기" type="103" refreshedVersion="8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Users\PC\Desktop\2026기본서_컴활1급실기\01 엑셀\03 기본모의고사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영화보기].[관리코드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<sst xmlns="http://schemas.openxmlformats.org/spreadsheetml/2006/main" count="324" uniqueCount="227">
  <si>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</si>
  <si>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</si>
  <si>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</si>
  <si>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</si>
  <si>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</si>
  <si>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</si>
  <si>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</si>
  <si>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</si>
  <si>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</si>
  <si>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</si>
  <si>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</si>
  <si>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</si>
  <si>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</si>
  <si>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</si>
  <si>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</si>
  <si>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</si>
  <si>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</si>
  <si>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</si>
  <si>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</si>
  <si>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</si>
  <si>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</si>
  <si>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</si>
  <si>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</si>
  <si>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</si>
  <si>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</si>
  <si>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</si>
  <si>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</si>
  <si>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</si>
  <si>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</si>
  <si>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</si>
  <si>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</si>
  <si>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</si>
  <si>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</si>
  <si>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</si>
  <si>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</si>
  <si>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</si>
  <si>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</si>
  <si>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</si>
  <si>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</si>
  <si>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</si>
  <si>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</si>
  <si>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</si>
  <si>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</si>
  <si>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</si>
  <si>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</si>
  <si>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</si>
  <si>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</si>
  <si>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</si>
  <si>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</si>
  <si>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</si>
  <si>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</si>
  <si>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</si>
  <si>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</si>
  <si>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</si>
  <si>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</si>
  <si>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</si>
  <si>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</si>
  <si>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</si>
  <si>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</si>
  <si>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</si>
  <si>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</si>
  <si>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</si>
  <si>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</si>
  <si>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</si>
  <si>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</si>
  <si>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</si>
  <si>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</si>
  <si>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총급여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</si>
  <si>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</si>
  <si>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</si>
  <si>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</si>
  <si>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</si>
  <si>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</si>
  <si>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</si>
  <si>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</si>
  <si>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</si>
  <si>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</si>
  <si>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</si>
  <si>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</si>
  <si>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</si>
  <si>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</si>
  <si>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</si>
  <si>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</si>
  <si>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</si>
  <si>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</si>
  <si>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</si>
  <si>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</si>
  <si>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</si>
  <si>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</si>
  <si>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</si>
  <si>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</si>
  <si>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</si>
  <si>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</si>
  <si>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</si>
  <si>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</si>
  <si>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</si>
  <si>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</si>
  <si>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</si>
  <si>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</si>
  <si>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</si>
  <si>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</si>
  <si>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</si>
  <si>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</si>
  <si>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</si>
  <si>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</si>
  <si>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</si>
  <si>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</si>
  <si>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</si>
  <si>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</si>
  <si>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</si>
  <si>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</si>
  <si>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</si>
  <si>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</si>
  <si>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</si>
  <si>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</si>
  <si>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</si>
  <si>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</si>
  <si>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</si>
  <si>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</si>
  <si>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</si>
  <si>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</si>
  <si>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</si>
  <si>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</si>
  <si>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</si>
  <si>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</si>
  <si>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</si>
  <si>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</si>
  <si>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</si>
  <si>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</si>
  <si>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</si>
  <si>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</si>
  <si>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</si>
  <si>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</si>
  <si>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</si>
  <si>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</si>
  <si>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</si>
  <si>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</si>
  <si>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</si>
  <si>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</si>
  <si>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</si>
  <si>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</si>
  <si>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</si>
  <si>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</si>
  <si>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</si>
  <si>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</si>
  <si>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</si>
  <si>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</si>
  <si>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</si>
  <si>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</si>
  <si>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</si>
  <si>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</si>
  <si>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</si>
  <si>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</si>
  <si>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</si>
  <si>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</si>
  <si>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</si>
  <si>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</si>
  <si>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</si>
  <si>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</si>
  <si>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</si>
  <si>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</si>
  <si>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</si>
  <si>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</si>
  <si>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</si>
  <si>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</si>
  <si>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</si>
  <si>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</si>
  <si>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</si>
  <si>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</si>
  <si>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</si>
  <si>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</si>
  <si>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</si>
  <si>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</si>
  <si>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</si>
  <si>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</si>
  <si>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</si>
  <si>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</si>
  <si>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</si>
  <si>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</si>
  <si>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</si>
  <si>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</si>
  <si>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</si>
  <si>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</si>
  <si>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</si>
  <si>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</si>
  <si>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</si>
  <si>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</si>
  <si>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</si>
  <si>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</si>
  <si>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</si>
  <si>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</si>
  <si>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</si>
  <si>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</si>
  <si>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</si>
  <si>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</si>
  <si>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</si>
  <si>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</si>
  <si>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</si>
  <si>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</si>
  <si>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</si>
  <si>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</si>
  <si>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</si>
  <si>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</si>
  <si>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</si>
  <si>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</si>
  <si>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</si>
  <si>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[표9]</t>
    <phoneticPr fontId="1" type="noConversion"/>
  </si>
  <si>
    <t>평균경력</t>
    <phoneticPr fontId="1" type="noConversion"/>
  </si>
  <si>
    <t>빈도수</t>
    <phoneticPr fontId="1" type="noConversion"/>
  </si>
  <si>
    <t>[표8]</t>
    <phoneticPr fontId="1" type="noConversion"/>
  </si>
  <si>
    <t>조건</t>
    <phoneticPr fontId="1" type="noConversion"/>
  </si>
  <si>
    <t>관리코드</t>
  </si>
  <si>
    <t>All</t>
  </si>
  <si>
    <t>총합계</t>
  </si>
  <si>
    <t>2022</t>
  </si>
  <si>
    <t>분기2</t>
  </si>
  <si>
    <t>분기3</t>
  </si>
  <si>
    <t>분기4</t>
  </si>
  <si>
    <t>2023</t>
  </si>
  <si>
    <t>분기1</t>
  </si>
  <si>
    <t>입고일자(연도)</t>
  </si>
  <si>
    <t>입고일자(분기)</t>
  </si>
  <si>
    <t>입고일자</t>
  </si>
  <si>
    <t>최소값: 가격</t>
  </si>
  <si>
    <t>최소값: 제작년도</t>
  </si>
  <si>
    <t>2022 요약</t>
  </si>
  <si>
    <t>2023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</si>
</sst>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  <numFmt numFmtId="181" formatCode="0\ &quot;초과&quot;"/>
    <numFmt numFmtId="182" formatCode="0\ &quot;이하&quot;"/>
    <numFmt numFmtId="184" formatCode="[&gt;=10]&quot;♣ &quot;00;[Red][=0]&quot;※&quot;;[Blue]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0" xfId="1" applyFont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81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1" xfId="0" applyNumberFormat="1" applyBorder="1" applyProtection="1">
      <alignment vertical="center"/>
    </xf>
    <xf numFmtId="41" fontId="0" fillId="0" borderId="0" xfId="1" applyFont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84" fontId="5" fillId="0" borderId="1" xfId="2" applyNumberFormat="1" applyFont="1" applyBorder="1" applyAlignment="1">
      <alignment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1"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 i="1">
                <a:latin typeface="궁서체" panose="02030609000101010101" pitchFamily="17" charset="-127"/>
                <a:ea typeface="궁서체" panose="02030609000101010101" pitchFamily="17" charset="-127"/>
              </a:rPr>
              <a:t>구매실적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19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11</xdr:row>
      <xdr:rowOff>213360</xdr:rowOff>
    </xdr:from>
    <xdr:to>
      <xdr:col>5</xdr:col>
      <xdr:colOff>7620</xdr:colOff>
      <xdr:row>14</xdr:row>
      <xdr:rowOff>7620</xdr:rowOff>
    </xdr:to>
    <xdr:sp macro="[0]!서식적용" textlink="">
      <xdr:nvSpPr>
        <xdr:cNvPr id="2" name="순서도: 문서 1">
          <a:extLst>
            <a:ext uri="{FF2B5EF4-FFF2-40B4-BE49-F238E27FC236}">
              <a16:creationId xmlns:a16="http://schemas.microsoft.com/office/drawing/2014/main" id="{24EFFD2C-8127-80E4-7CD5-4A44B11DD4DE}"/>
            </a:ext>
          </a:extLst>
        </xdr:cNvPr>
        <xdr:cNvSpPr/>
      </xdr:nvSpPr>
      <xdr:spPr>
        <a:xfrm>
          <a:off x="2819400" y="2651760"/>
          <a:ext cx="914400" cy="45720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7620</xdr:colOff>
      <xdr:row>12</xdr:row>
      <xdr:rowOff>7620</xdr:rowOff>
    </xdr:from>
    <xdr:to>
      <xdr:col>5</xdr:col>
      <xdr:colOff>914400</xdr:colOff>
      <xdr:row>14</xdr:row>
      <xdr:rowOff>15240</xdr:rowOff>
    </xdr:to>
    <xdr:sp macro="[0]!그래프보기" textlink="">
      <xdr:nvSpPr>
        <xdr:cNvPr id="3" name="순서도: 문서 2">
          <a:extLst>
            <a:ext uri="{FF2B5EF4-FFF2-40B4-BE49-F238E27FC236}">
              <a16:creationId xmlns:a16="http://schemas.microsoft.com/office/drawing/2014/main" id="{EE67A80C-0483-FBAE-49F9-8B3DA5C36694}"/>
            </a:ext>
          </a:extLst>
        </xdr:cNvPr>
        <xdr:cNvSpPr/>
      </xdr:nvSpPr>
      <xdr:spPr>
        <a:xfrm>
          <a:off x="3733800" y="2667000"/>
          <a:ext cx="906780" cy="44958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2</xdr:row>
          <xdr:rowOff>0</xdr:rowOff>
        </xdr:from>
        <xdr:to>
          <xdr:col>7</xdr:col>
          <xdr:colOff>579120</xdr:colOff>
          <xdr:row>9</xdr:row>
          <xdr:rowOff>137160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C" refreshedDate="45896.246496874999" backgroundQuery="1" createdVersion="8" refreshedVersion="8" minRefreshableVersion="3" recordCount="0" supportSubquery="1" supportAdvancedDrill="1" xr:uid="{7E8F3E31-0E44-4C4C-A6CA-1E604A3EB861}">
  <cacheSource type="external" connectionId="1"/>
  <cacheFields count="6">
    <cacheField name="[영화보기].[관리코드].[관리코드]" caption="관리코드" numFmtId="0" level="1">
      <sharedItems containsSemiMixedTypes="0" containsNonDate="0" containsString="0"/>
    </cacheField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Measures].[최소값: 가격]" caption="최소값: 가격" numFmtId="0" hierarchy="12" level="32767"/>
    <cacheField name="[Measures].[최소값: 제작년도]" caption="최소값: 제작년도" numFmtId="0" hierarchy="13" level="32767"/>
  </cacheFields>
  <cacheHierarchies count="14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0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1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0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3B31E1-E63E-439D-90A6-5058C11F144C}" name="피벗 테이블1" cacheId="5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5:E16" firstHeaderRow="0" firstDataRow="1" firstDataCol="3" rowPageCount="1" colPageCount="1"/>
  <pivotFields count="6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Row" compact="0" allDrilled="1" subtotalTop="0" showAll="0" dataSourceSort="1">
      <items count="5">
        <item x="0" e="0"/>
        <item x="1" e="0"/>
        <item x="2" e="0"/>
        <item x="3" e="0"/>
        <item t="default"/>
      </items>
    </pivotField>
    <pivotField axis="axisRow" compact="0" allDrilled="1" subtotalTop="0" showAll="0" dataSourceSort="1">
      <items count="3">
        <item x="0"/>
        <item x="1"/>
        <item t="default"/>
      </items>
    </pivotField>
    <pivotField dataField="1" compact="0" subtotalTop="0" showAll="0" defaultSubtotal="0"/>
    <pivotField dataField="1" compact="0" subtotalTop="0" showAll="0" defaultSubtotal="0"/>
  </pivotFields>
  <rowFields count="3">
    <field x="3"/>
    <field x="2"/>
    <field x="1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영화보기].[관리코드].[All]" cap="All"/>
  </pageFields>
  <dataFields count="2">
    <dataField name="최소값: 가격" fld="4" subtotal="min" baseField="3" baseItem="1"/>
    <dataField name="최소값: 제작년도" fld="5" subtotal="min" baseField="3" baseItem="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소값: 가격"/>
    <pivotHierarchy dragToData="1" caption="최소값: 제작년도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21"/>
  <sheetViews>
    <sheetView workbookViewId="0">
      <selection activeCell="G4" sqref="G4:G10"/>
    </sheetView>
  </sheetViews>
  <sheetFormatPr defaultRowHeight="17.399999999999999"/>
  <cols>
    <col min="1" max="1" width="2" customWidth="1"/>
    <col min="2" max="2" width="11" bestFit="1" customWidth="1"/>
    <col min="3" max="3" width="17.19921875" bestFit="1" customWidth="1"/>
    <col min="4" max="4" width="13.09765625" bestFit="1" customWidth="1"/>
    <col min="6" max="6" width="11" bestFit="1" customWidth="1"/>
    <col min="7" max="7" width="8.8984375" customWidth="1"/>
  </cols>
  <sheetData>
    <row r="1" spans="2:7">
      <c r="B1" t="s">
        <v>200</v>
      </c>
    </row>
    <row r="2" spans="2:7">
      <c r="G2" t="s">
        <v>189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190</v>
      </c>
    </row>
    <row r="4" spans="2:7">
      <c r="B4" s="4" t="s">
        <v>7</v>
      </c>
      <c r="C4" s="4" t="s">
        <v>8</v>
      </c>
      <c r="D4" s="4" t="s">
        <v>191</v>
      </c>
      <c r="E4" s="4" t="s">
        <v>9</v>
      </c>
      <c r="F4" s="4" t="s">
        <v>10</v>
      </c>
      <c r="G4" s="35">
        <v>370000</v>
      </c>
    </row>
    <row r="5" spans="2:7">
      <c r="B5" s="4" t="s">
        <v>11</v>
      </c>
      <c r="C5" s="4" t="s">
        <v>12</v>
      </c>
      <c r="D5" s="4" t="s">
        <v>192</v>
      </c>
      <c r="E5" s="4" t="s">
        <v>13</v>
      </c>
      <c r="F5" s="4" t="s">
        <v>10</v>
      </c>
      <c r="G5" s="35">
        <v>238000</v>
      </c>
    </row>
    <row r="6" spans="2:7">
      <c r="B6" s="4" t="s">
        <v>14</v>
      </c>
      <c r="C6" s="4" t="s">
        <v>15</v>
      </c>
      <c r="D6" s="4" t="s">
        <v>193</v>
      </c>
      <c r="E6" s="4" t="s">
        <v>16</v>
      </c>
      <c r="F6" s="4" t="s">
        <v>17</v>
      </c>
      <c r="G6" s="35">
        <v>773000</v>
      </c>
    </row>
    <row r="7" spans="2:7">
      <c r="B7" s="4" t="s">
        <v>18</v>
      </c>
      <c r="C7" s="4" t="s">
        <v>19</v>
      </c>
      <c r="D7" s="4" t="s">
        <v>194</v>
      </c>
      <c r="E7" s="4" t="s">
        <v>20</v>
      </c>
      <c r="F7" s="4" t="s">
        <v>17</v>
      </c>
      <c r="G7" s="35">
        <v>260000</v>
      </c>
    </row>
    <row r="8" spans="2:7">
      <c r="B8" s="4" t="s">
        <v>21</v>
      </c>
      <c r="C8" s="4" t="s">
        <v>22</v>
      </c>
      <c r="D8" s="4" t="s">
        <v>195</v>
      </c>
      <c r="E8" s="4" t="s">
        <v>23</v>
      </c>
      <c r="F8" s="4" t="s">
        <v>24</v>
      </c>
      <c r="G8" s="35">
        <v>972000</v>
      </c>
    </row>
    <row r="9" spans="2:7">
      <c r="B9" s="4" t="s">
        <v>25</v>
      </c>
      <c r="C9" s="4" t="s">
        <v>26</v>
      </c>
      <c r="D9" s="4" t="s">
        <v>196</v>
      </c>
      <c r="E9" s="4" t="s">
        <v>27</v>
      </c>
      <c r="F9" s="4" t="s">
        <v>28</v>
      </c>
      <c r="G9" s="35">
        <v>313000</v>
      </c>
    </row>
    <row r="10" spans="2:7">
      <c r="B10" s="4" t="s">
        <v>29</v>
      </c>
      <c r="C10" s="4" t="s">
        <v>30</v>
      </c>
      <c r="D10" s="4" t="s">
        <v>197</v>
      </c>
      <c r="E10" s="4" t="s">
        <v>31</v>
      </c>
      <c r="F10" s="4" t="s">
        <v>32</v>
      </c>
      <c r="G10" s="35">
        <v>498000</v>
      </c>
    </row>
    <row r="11" spans="2:7">
      <c r="B11" s="4" t="s">
        <v>33</v>
      </c>
      <c r="C11" s="4" t="s">
        <v>34</v>
      </c>
      <c r="D11" s="4" t="s">
        <v>198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199</v>
      </c>
      <c r="E12" s="4" t="s">
        <v>38</v>
      </c>
      <c r="F12" s="4" t="s">
        <v>39</v>
      </c>
      <c r="G12" s="3">
        <v>879000</v>
      </c>
    </row>
    <row r="14" spans="2:7">
      <c r="B14" t="s">
        <v>210</v>
      </c>
    </row>
    <row r="15" spans="2:7">
      <c r="B15" t="b">
        <f>OR(AND(LEFT(B4,1)="J",OR(F4="도소매",F4="출판인쇄")),AND(LEFT(B4,1)="S",E4="윤철수"))</f>
        <v>0</v>
      </c>
    </row>
    <row r="17" spans="2:7"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190</v>
      </c>
    </row>
    <row r="18" spans="2:7">
      <c r="B18" s="4" t="s">
        <v>14</v>
      </c>
      <c r="C18" s="4" t="s">
        <v>15</v>
      </c>
      <c r="D18" s="4" t="s">
        <v>193</v>
      </c>
      <c r="E18" s="4" t="s">
        <v>16</v>
      </c>
      <c r="F18" s="4" t="s">
        <v>17</v>
      </c>
      <c r="G18" s="3">
        <v>773000</v>
      </c>
    </row>
    <row r="19" spans="2:7">
      <c r="B19" s="4" t="s">
        <v>18</v>
      </c>
      <c r="C19" s="4" t="s">
        <v>19</v>
      </c>
      <c r="D19" s="4" t="s">
        <v>194</v>
      </c>
      <c r="E19" s="4" t="s">
        <v>20</v>
      </c>
      <c r="F19" s="4" t="s">
        <v>17</v>
      </c>
      <c r="G19" s="3">
        <v>260000</v>
      </c>
    </row>
    <row r="20" spans="2:7">
      <c r="B20" s="4" t="s">
        <v>21</v>
      </c>
      <c r="C20" s="4" t="s">
        <v>22</v>
      </c>
      <c r="D20" s="4" t="s">
        <v>195</v>
      </c>
      <c r="E20" s="4" t="s">
        <v>23</v>
      </c>
      <c r="F20" s="4" t="s">
        <v>24</v>
      </c>
      <c r="G20" s="3">
        <v>972000</v>
      </c>
    </row>
    <row r="21" spans="2:7">
      <c r="B21" s="4" t="s">
        <v>36</v>
      </c>
      <c r="C21" s="4" t="s">
        <v>37</v>
      </c>
      <c r="D21" s="4" t="s">
        <v>199</v>
      </c>
      <c r="E21" s="4" t="s">
        <v>38</v>
      </c>
      <c r="F21" s="4" t="s">
        <v>39</v>
      </c>
      <c r="G21" s="3">
        <v>879000</v>
      </c>
    </row>
  </sheetData>
  <sheetProtection formatCells="0" selectLockedCells="1" sort="0"/>
  <phoneticPr fontId="1" type="noConversion"/>
  <conditionalFormatting sqref="B4:G12">
    <cfRule type="expression" dxfId="0" priority="1">
      <formula>($G4=MAX($G$4:$G$12))+($G4=MIN($G$4:$G$12))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view="pageBreakPreview" zoomScale="60" zoomScaleNormal="100" workbookViewId="0">
      <selection activeCell="L12" sqref="L12"/>
    </sheetView>
  </sheetViews>
  <sheetFormatPr defaultRowHeight="17.399999999999999"/>
  <cols>
    <col min="1" max="1" width="2.69921875" customWidth="1"/>
    <col min="3" max="3" width="11.09765625" customWidth="1"/>
    <col min="4" max="4" width="10.09765625" customWidth="1"/>
    <col min="6" max="6" width="11.097656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5" t="s">
        <v>46</v>
      </c>
      <c r="C4" s="6">
        <v>0.25</v>
      </c>
      <c r="D4" s="6">
        <v>0.66666666666666696</v>
      </c>
      <c r="E4" s="7">
        <v>8000</v>
      </c>
      <c r="F4" s="7">
        <v>7000</v>
      </c>
      <c r="G4" s="36">
        <f t="shared" ref="G4:G10" si="0">IF(MINUTE(D4-C4)&gt;=30,HOUR(D4-C4)+1,HOUR(D4-C4))*F4+E4</f>
        <v>78000</v>
      </c>
    </row>
    <row r="5" spans="2:7">
      <c r="B5" s="5" t="s">
        <v>47</v>
      </c>
      <c r="C5" s="6">
        <v>0.5</v>
      </c>
      <c r="D5" s="6">
        <v>0.76597222222222205</v>
      </c>
      <c r="E5" s="7">
        <v>0</v>
      </c>
      <c r="F5" s="7">
        <v>4000</v>
      </c>
      <c r="G5" s="36">
        <f t="shared" si="0"/>
        <v>24000</v>
      </c>
    </row>
    <row r="6" spans="2:7">
      <c r="B6" s="5" t="s">
        <v>48</v>
      </c>
      <c r="C6" s="6">
        <v>0.375</v>
      </c>
      <c r="D6" s="6">
        <v>0.95833333333333304</v>
      </c>
      <c r="E6" s="7">
        <v>8000</v>
      </c>
      <c r="F6" s="7">
        <v>6000</v>
      </c>
      <c r="G6" s="36">
        <f t="shared" si="0"/>
        <v>92000</v>
      </c>
    </row>
    <row r="7" spans="2:7">
      <c r="B7" s="5" t="s">
        <v>49</v>
      </c>
      <c r="C7" s="6">
        <v>0.5</v>
      </c>
      <c r="D7" s="6">
        <v>0.5625</v>
      </c>
      <c r="E7" s="7">
        <v>0</v>
      </c>
      <c r="F7" s="7">
        <v>6000</v>
      </c>
      <c r="G7" s="36">
        <f t="shared" si="0"/>
        <v>12000</v>
      </c>
    </row>
    <row r="8" spans="2:7">
      <c r="B8" s="5" t="s">
        <v>50</v>
      </c>
      <c r="C8" s="6">
        <v>0.27083333333333298</v>
      </c>
      <c r="D8" s="6">
        <v>0.54166666666666696</v>
      </c>
      <c r="E8" s="7">
        <v>4000</v>
      </c>
      <c r="F8" s="7">
        <v>6000</v>
      </c>
      <c r="G8" s="36">
        <f t="shared" si="0"/>
        <v>46000</v>
      </c>
    </row>
    <row r="9" spans="2:7">
      <c r="B9" s="5" t="s">
        <v>51</v>
      </c>
      <c r="C9" s="6">
        <v>0.48958333333333298</v>
      </c>
      <c r="D9" s="6">
        <v>0.79166666666666696</v>
      </c>
      <c r="E9" s="7">
        <v>0</v>
      </c>
      <c r="F9" s="7">
        <v>6000</v>
      </c>
      <c r="G9" s="36">
        <f t="shared" si="0"/>
        <v>42000</v>
      </c>
    </row>
    <row r="10" spans="2:7">
      <c r="B10" s="5" t="s">
        <v>52</v>
      </c>
      <c r="C10" s="6">
        <v>0.71736111111111101</v>
      </c>
      <c r="D10" s="6">
        <v>0.95833333333333304</v>
      </c>
      <c r="E10" s="7">
        <v>4000</v>
      </c>
      <c r="F10" s="7">
        <v>5500</v>
      </c>
      <c r="G10" s="36">
        <f t="shared" si="0"/>
        <v>37000</v>
      </c>
    </row>
  </sheetData>
  <sheetProtection sheet="1" objects="1" scenarios="1" sort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51"/>
  <sheetViews>
    <sheetView topLeftCell="A34" zoomScaleNormal="100" workbookViewId="0">
      <selection activeCell="C51" sqref="C51"/>
    </sheetView>
  </sheetViews>
  <sheetFormatPr defaultRowHeight="17.399999999999999"/>
  <cols>
    <col min="1" max="1" width="13" bestFit="1" customWidth="1"/>
    <col min="2" max="2" width="15.69921875" customWidth="1"/>
    <col min="3" max="3" width="11.19921875" customWidth="1"/>
    <col min="4" max="4" width="13.3984375" customWidth="1"/>
    <col min="5" max="5" width="15.59765625" customWidth="1"/>
    <col min="6" max="6" width="13.3984375" customWidth="1"/>
    <col min="7" max="7" width="13.19921875" customWidth="1"/>
    <col min="8" max="8" width="14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8">
        <v>0.03</v>
      </c>
      <c r="D3" s="28" t="s">
        <v>58</v>
      </c>
      <c r="E3" s="29"/>
      <c r="F3" s="30"/>
    </row>
    <row r="4" spans="1:8">
      <c r="A4" s="4">
        <v>10</v>
      </c>
      <c r="B4" s="8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8">
        <v>7.0000000000000007E-2</v>
      </c>
      <c r="D5" s="2" t="str">
        <f t="array" ref="D5">INDEX($A$10:$F$18,MATCH(MAX(($D$10:$D$18=D4)*$E$10:$E$18),($D$10:$D$18=D4)*$E$10:$E$18,0),1)</f>
        <v>이승연</v>
      </c>
      <c r="E5" s="2" t="str">
        <f t="array" ref="E5">INDEX($A$10:$F$18,MATCH(MAX(($D$10:$D$18=E4)*$E$10:$E$18),($D$10:$D$18=E4)*$E$10:$E$18,0),1)</f>
        <v>김경수</v>
      </c>
      <c r="F5" s="2" t="str">
        <f t="array" ref="F5">INDEX($A$10:$F$18,MATCH(MAX(($D$10:$D$18=F4)*$E$10:$E$18),($D$10:$D$18=F4)*$E$10:$E$18,0),1)</f>
        <v>지순녀</v>
      </c>
    </row>
    <row r="6" spans="1:8">
      <c r="A6" s="4">
        <v>30</v>
      </c>
      <c r="B6" s="8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67</v>
      </c>
      <c r="H9" s="1" t="s">
        <v>68</v>
      </c>
    </row>
    <row r="10" spans="1:8">
      <c r="A10" s="2" t="s">
        <v>69</v>
      </c>
      <c r="B10" s="2" t="s">
        <v>70</v>
      </c>
      <c r="C10" s="2" t="s">
        <v>71</v>
      </c>
      <c r="D10" s="2" t="s">
        <v>61</v>
      </c>
      <c r="E10" s="4">
        <v>6</v>
      </c>
      <c r="F10" s="3">
        <v>1200000</v>
      </c>
      <c r="G10" s="3">
        <f>F10+IF(OR(B10=$B$10,C10=$C$12),F10*(VLOOKUP(E10,$A$3:$B$6,2)+0.01),F10*(VLOOKUP(E10,$A$3:$B$6,2)))</f>
        <v>1248000</v>
      </c>
      <c r="H10" s="4" t="str" cm="1">
        <f t="array" ref="H10">bk비고(E10)</f>
        <v>급여동결</v>
      </c>
    </row>
    <row r="11" spans="1:8">
      <c r="A11" s="2" t="s">
        <v>72</v>
      </c>
      <c r="B11" s="2" t="s">
        <v>73</v>
      </c>
      <c r="C11" s="2" t="s">
        <v>74</v>
      </c>
      <c r="D11" s="2" t="s">
        <v>60</v>
      </c>
      <c r="E11" s="4">
        <v>10</v>
      </c>
      <c r="F11" s="3">
        <v>1350000</v>
      </c>
      <c r="G11" s="3">
        <f t="shared" ref="G11:G18" si="0">F11+IF(OR(B11=$B$10,C11=$C$12),F11*(VLOOKUP(E11,$A$3:$B$6,2)+0.01),F11*(VLOOKUP(E11,$A$3:$B$6,2)))</f>
        <v>1417500</v>
      </c>
      <c r="H11" s="4" t="str" cm="1">
        <f t="array" ref="H11">bk비고(E11)</f>
        <v>급여인상</v>
      </c>
    </row>
    <row r="12" spans="1:8">
      <c r="A12" s="2" t="s">
        <v>75</v>
      </c>
      <c r="B12" s="2" t="s">
        <v>70</v>
      </c>
      <c r="C12" s="2" t="s">
        <v>76</v>
      </c>
      <c r="D12" s="2" t="s">
        <v>59</v>
      </c>
      <c r="E12" s="4">
        <v>30</v>
      </c>
      <c r="F12" s="3">
        <v>1450000</v>
      </c>
      <c r="G12" s="3">
        <f t="shared" si="0"/>
        <v>1609500</v>
      </c>
      <c r="H12" s="4" t="str" cm="1">
        <f t="array" ref="H12">bk비고(E12)</f>
        <v>승진(급여인상)</v>
      </c>
    </row>
    <row r="13" spans="1:8">
      <c r="A13" s="2" t="s">
        <v>77</v>
      </c>
      <c r="B13" s="2" t="s">
        <v>70</v>
      </c>
      <c r="C13" s="2" t="s">
        <v>74</v>
      </c>
      <c r="D13" s="2" t="s">
        <v>60</v>
      </c>
      <c r="E13" s="4">
        <v>25</v>
      </c>
      <c r="F13" s="3">
        <v>1350000</v>
      </c>
      <c r="G13" s="3">
        <f t="shared" si="0"/>
        <v>1458000</v>
      </c>
      <c r="H13" s="4" t="str" cm="1">
        <f t="array" ref="H13">bk비고(E13)</f>
        <v>승진(급여인상)</v>
      </c>
    </row>
    <row r="14" spans="1:8">
      <c r="A14" s="2" t="s">
        <v>78</v>
      </c>
      <c r="B14" s="2" t="s">
        <v>73</v>
      </c>
      <c r="C14" s="2" t="s">
        <v>74</v>
      </c>
      <c r="D14" s="2" t="s">
        <v>60</v>
      </c>
      <c r="E14" s="4">
        <v>20</v>
      </c>
      <c r="F14" s="3">
        <v>1350000</v>
      </c>
      <c r="G14" s="3">
        <f t="shared" si="0"/>
        <v>1444500</v>
      </c>
      <c r="H14" s="4" t="str" cm="1">
        <f t="array" ref="H14">bk비고(E14)</f>
        <v>급여인상</v>
      </c>
    </row>
    <row r="15" spans="1:8">
      <c r="A15" s="2" t="s">
        <v>79</v>
      </c>
      <c r="B15" s="2" t="s">
        <v>73</v>
      </c>
      <c r="C15" s="2" t="s">
        <v>71</v>
      </c>
      <c r="D15" s="2" t="s">
        <v>61</v>
      </c>
      <c r="E15" s="4">
        <v>18</v>
      </c>
      <c r="F15" s="3">
        <v>1200000</v>
      </c>
      <c r="G15" s="3">
        <f t="shared" si="0"/>
        <v>1260000</v>
      </c>
      <c r="H15" s="4" t="str" cm="1">
        <f t="array" ref="H15">bk비고(E15)</f>
        <v>급여인상</v>
      </c>
    </row>
    <row r="16" spans="1:8">
      <c r="A16" s="2" t="s">
        <v>80</v>
      </c>
      <c r="B16" s="2" t="s">
        <v>73</v>
      </c>
      <c r="C16" s="2" t="s">
        <v>76</v>
      </c>
      <c r="D16" s="2" t="s">
        <v>59</v>
      </c>
      <c r="E16" s="4">
        <v>28</v>
      </c>
      <c r="F16" s="3">
        <v>1450000</v>
      </c>
      <c r="G16" s="3">
        <f t="shared" si="0"/>
        <v>1566000</v>
      </c>
      <c r="H16" s="4" t="str" cm="1">
        <f t="array" ref="H16">bk비고(E16)</f>
        <v>승진(급여인상)</v>
      </c>
    </row>
    <row r="17" spans="1:8">
      <c r="A17" s="2" t="s">
        <v>81</v>
      </c>
      <c r="B17" s="2" t="s">
        <v>70</v>
      </c>
      <c r="C17" s="2" t="s">
        <v>76</v>
      </c>
      <c r="D17" s="2" t="s">
        <v>59</v>
      </c>
      <c r="E17" s="4">
        <v>24</v>
      </c>
      <c r="F17" s="3">
        <v>1450000</v>
      </c>
      <c r="G17" s="3">
        <f t="shared" si="0"/>
        <v>1566000</v>
      </c>
      <c r="H17" s="4" t="str" cm="1">
        <f t="array" ref="H17">bk비고(E17)</f>
        <v>급여인상</v>
      </c>
    </row>
    <row r="18" spans="1:8">
      <c r="A18" s="2" t="s">
        <v>82</v>
      </c>
      <c r="B18" s="2" t="s">
        <v>70</v>
      </c>
      <c r="C18" s="2" t="s">
        <v>71</v>
      </c>
      <c r="D18" s="2" t="s">
        <v>61</v>
      </c>
      <c r="E18" s="4">
        <v>15</v>
      </c>
      <c r="F18" s="3">
        <v>1200000</v>
      </c>
      <c r="G18" s="3">
        <f t="shared" si="0"/>
        <v>1272000</v>
      </c>
      <c r="H18" s="4" t="str" cm="1">
        <f t="array" ref="H18">bk비고(E18)</f>
        <v>급여인상</v>
      </c>
    </row>
    <row r="20" spans="1:8">
      <c r="A20" t="s">
        <v>83</v>
      </c>
      <c r="B20" t="s">
        <v>84</v>
      </c>
      <c r="G20" t="s">
        <v>85</v>
      </c>
    </row>
    <row r="21" spans="1:8">
      <c r="A21" s="2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1" t="s">
        <v>92</v>
      </c>
      <c r="H21" s="1" t="s">
        <v>93</v>
      </c>
    </row>
    <row r="22" spans="1:8">
      <c r="A22" s="4" t="s">
        <v>69</v>
      </c>
      <c r="B22" s="2">
        <v>1</v>
      </c>
      <c r="C22" s="2">
        <v>1</v>
      </c>
      <c r="D22" s="2"/>
      <c r="E22" s="2">
        <v>1</v>
      </c>
      <c r="F22" s="2">
        <v>1</v>
      </c>
      <c r="G22" s="2">
        <f>COUNTBLANK(B22:F22)</f>
        <v>1</v>
      </c>
      <c r="H22" s="2" t="str" cm="1">
        <f t="array" ref="H22">IF(G22=0,"만점",HLOOKUP(SUMPRODUCT(B22:F22,TRANSPOSE($H$30:$H$34)),$B$29:$E$30,2,TRUE)&amp;"등급")</f>
        <v>1등급</v>
      </c>
    </row>
    <row r="23" spans="1:8">
      <c r="A23" s="4" t="s">
        <v>75</v>
      </c>
      <c r="B23" s="2"/>
      <c r="C23" s="2">
        <v>1</v>
      </c>
      <c r="D23" s="2">
        <v>1</v>
      </c>
      <c r="E23" s="2">
        <v>1</v>
      </c>
      <c r="F23" s="2"/>
      <c r="G23" s="2">
        <f t="shared" ref="G23:G26" si="1">COUNTBLANK(B23:F23)</f>
        <v>2</v>
      </c>
      <c r="H23" s="2" t="str" cm="1">
        <f t="array" ref="H23">IF(G23=0,"만점",HLOOKUP(SUMPRODUCT(B23:F23,TRANSPOSE($H$30:$H$34)),$B$29:$E$30,2,TRUE)&amp;"등급")</f>
        <v>3등급</v>
      </c>
    </row>
    <row r="24" spans="1:8">
      <c r="A24" s="4" t="s">
        <v>77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>
        <f t="shared" si="1"/>
        <v>0</v>
      </c>
      <c r="H24" s="2" t="str" cm="1">
        <f t="array" ref="H24">IF(G24=0,"만점",HLOOKUP(SUMPRODUCT(B24:F24,TRANSPOSE($H$30:$H$34)),$B$29:$E$30,2,TRUE)&amp;"등급")</f>
        <v>만점</v>
      </c>
    </row>
    <row r="25" spans="1:8">
      <c r="A25" s="4" t="s">
        <v>81</v>
      </c>
      <c r="B25" s="2">
        <v>1</v>
      </c>
      <c r="C25" s="2">
        <v>1</v>
      </c>
      <c r="D25" s="2">
        <v>1</v>
      </c>
      <c r="E25" s="2">
        <v>1</v>
      </c>
      <c r="F25" s="2"/>
      <c r="G25" s="2">
        <f t="shared" si="1"/>
        <v>1</v>
      </c>
      <c r="H25" s="2" t="str" cm="1">
        <f t="array" ref="H25">IF(G25=0,"만점",HLOOKUP(SUMPRODUCT(B25:F25,TRANSPOSE($H$30:$H$34)),$B$29:$E$30,2,TRUE)&amp;"등급")</f>
        <v>2등급</v>
      </c>
    </row>
    <row r="26" spans="1:8">
      <c r="A26" s="4" t="s">
        <v>82</v>
      </c>
      <c r="B26" s="2">
        <v>1</v>
      </c>
      <c r="C26" s="2"/>
      <c r="D26" s="2">
        <v>1</v>
      </c>
      <c r="E26" s="2"/>
      <c r="F26" s="2"/>
      <c r="G26" s="2">
        <f t="shared" si="1"/>
        <v>3</v>
      </c>
      <c r="H26" s="2" t="str" cm="1">
        <f t="array" ref="H26">IF(G26=0,"만점",HLOOKUP(SUMPRODUCT(B26:F26,TRANSPOSE($H$30:$H$34)),$B$29:$E$30,2,TRUE)&amp;"등급")</f>
        <v>4등급</v>
      </c>
    </row>
    <row r="28" spans="1:8">
      <c r="A28" t="s">
        <v>201</v>
      </c>
      <c r="G28" t="s">
        <v>202</v>
      </c>
    </row>
    <row r="29" spans="1:8">
      <c r="A29" s="4" t="s">
        <v>94</v>
      </c>
      <c r="B29" s="4">
        <v>0</v>
      </c>
      <c r="C29" s="4">
        <v>40</v>
      </c>
      <c r="D29" s="4">
        <v>60</v>
      </c>
      <c r="E29" s="4">
        <v>80</v>
      </c>
      <c r="G29" s="2" t="s">
        <v>203</v>
      </c>
      <c r="H29" s="2" t="s">
        <v>204</v>
      </c>
    </row>
    <row r="30" spans="1:8">
      <c r="A30" s="4" t="s">
        <v>93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205</v>
      </c>
      <c r="G32" s="2">
        <v>3</v>
      </c>
      <c r="H32" s="2">
        <v>20</v>
      </c>
    </row>
    <row r="33" spans="1:8">
      <c r="A33" s="4" t="s">
        <v>95</v>
      </c>
      <c r="B33" s="24">
        <v>50000</v>
      </c>
      <c r="C33" s="24">
        <v>15000</v>
      </c>
      <c r="D33" s="24">
        <v>5000</v>
      </c>
      <c r="E33" s="24">
        <v>0</v>
      </c>
      <c r="G33" s="2">
        <v>4</v>
      </c>
      <c r="H33" s="2">
        <v>20</v>
      </c>
    </row>
    <row r="34" spans="1:8">
      <c r="A34" s="4" t="s">
        <v>96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209</v>
      </c>
    </row>
    <row r="37" spans="1:8">
      <c r="A37" s="2" t="s">
        <v>97</v>
      </c>
      <c r="B37" s="2" t="s">
        <v>98</v>
      </c>
      <c r="C37" s="2" t="s">
        <v>95</v>
      </c>
      <c r="D37" s="2" t="s">
        <v>99</v>
      </c>
      <c r="E37" s="2" t="s">
        <v>100</v>
      </c>
      <c r="F37" s="2" t="s">
        <v>101</v>
      </c>
      <c r="G37" s="1" t="s">
        <v>102</v>
      </c>
    </row>
    <row r="38" spans="1:8">
      <c r="A38" s="2" t="s">
        <v>103</v>
      </c>
      <c r="B38" s="2" t="s">
        <v>104</v>
      </c>
      <c r="C38" s="9">
        <v>4829</v>
      </c>
      <c r="D38" s="9">
        <v>3420000</v>
      </c>
      <c r="E38" s="9">
        <v>3100000</v>
      </c>
      <c r="F38" s="2">
        <v>8</v>
      </c>
      <c r="G38" s="9">
        <f>ROUNDUP(IF(D38&lt;2500000,D38*_xlfn.XLOOKUP(C38,$B$33:$E$33,$B$34:$E$34,,-1),D38*_xlfn.XLOOKUP(C38,$B$33:$E$33,$B$34:$E$34,,-1)+D38*0.001),-2)</f>
        <v>13700</v>
      </c>
    </row>
    <row r="39" spans="1:8">
      <c r="A39" s="2" t="s">
        <v>103</v>
      </c>
      <c r="B39" s="2" t="s">
        <v>105</v>
      </c>
      <c r="C39" s="9">
        <v>14195</v>
      </c>
      <c r="D39" s="9">
        <v>3090000</v>
      </c>
      <c r="E39" s="9">
        <v>3000000</v>
      </c>
      <c r="F39" s="2">
        <v>5.9</v>
      </c>
      <c r="G39" s="9">
        <f t="shared" ref="G39:G45" si="2">ROUNDUP(IF(D39&lt;2500000,D39*_xlfn.XLOOKUP(C39,$B$33:$E$33,$B$34:$E$34,,-1),D39*_xlfn.XLOOKUP(C39,$B$33:$E$33,$B$34:$E$34,,-1)+D39*0.001),-2)</f>
        <v>18600</v>
      </c>
    </row>
    <row r="40" spans="1:8">
      <c r="A40" s="2" t="s">
        <v>106</v>
      </c>
      <c r="B40" s="2" t="s">
        <v>107</v>
      </c>
      <c r="C40" s="9">
        <v>8130</v>
      </c>
      <c r="D40" s="9">
        <v>2560000</v>
      </c>
      <c r="E40" s="9">
        <v>2400000</v>
      </c>
      <c r="F40" s="2">
        <v>6.5</v>
      </c>
      <c r="G40" s="9">
        <f t="shared" si="2"/>
        <v>15400</v>
      </c>
    </row>
    <row r="41" spans="1:8">
      <c r="A41" s="2" t="s">
        <v>103</v>
      </c>
      <c r="B41" s="2" t="s">
        <v>108</v>
      </c>
      <c r="C41" s="9">
        <v>5797</v>
      </c>
      <c r="D41" s="9">
        <v>2540000</v>
      </c>
      <c r="E41" s="9">
        <v>2450000</v>
      </c>
      <c r="F41" s="2">
        <v>6</v>
      </c>
      <c r="G41" s="9">
        <f t="shared" si="2"/>
        <v>15300</v>
      </c>
    </row>
    <row r="42" spans="1:8">
      <c r="A42" s="2" t="s">
        <v>103</v>
      </c>
      <c r="B42" s="2" t="s">
        <v>109</v>
      </c>
      <c r="C42" s="9">
        <v>3168</v>
      </c>
      <c r="D42" s="9">
        <v>2290000</v>
      </c>
      <c r="E42" s="9">
        <v>2450000</v>
      </c>
      <c r="F42" s="2">
        <v>4.9000000000000004</v>
      </c>
      <c r="G42" s="9">
        <f t="shared" si="2"/>
        <v>6900</v>
      </c>
    </row>
    <row r="43" spans="1:8">
      <c r="A43" s="2" t="s">
        <v>106</v>
      </c>
      <c r="B43" s="2" t="s">
        <v>110</v>
      </c>
      <c r="C43" s="9">
        <v>114054</v>
      </c>
      <c r="D43" s="9">
        <v>2200000</v>
      </c>
      <c r="E43" s="9">
        <v>2350000</v>
      </c>
      <c r="F43" s="2">
        <v>5.4</v>
      </c>
      <c r="G43" s="9">
        <f t="shared" si="2"/>
        <v>19800</v>
      </c>
    </row>
    <row r="44" spans="1:8">
      <c r="A44" s="2" t="s">
        <v>103</v>
      </c>
      <c r="B44" s="2" t="s">
        <v>111</v>
      </c>
      <c r="C44" s="9">
        <v>76947</v>
      </c>
      <c r="D44" s="9">
        <v>1990000</v>
      </c>
      <c r="E44" s="9">
        <v>2100000</v>
      </c>
      <c r="F44" s="2">
        <v>6.7</v>
      </c>
      <c r="G44" s="9">
        <f t="shared" si="2"/>
        <v>18000</v>
      </c>
    </row>
    <row r="45" spans="1:8">
      <c r="A45" s="2" t="s">
        <v>106</v>
      </c>
      <c r="B45" s="2" t="s">
        <v>112</v>
      </c>
      <c r="C45" s="9">
        <v>15887</v>
      </c>
      <c r="D45" s="9">
        <v>1640000</v>
      </c>
      <c r="E45" s="9">
        <v>1850000</v>
      </c>
      <c r="F45" s="2">
        <v>4.0999999999999996</v>
      </c>
      <c r="G45" s="9">
        <f t="shared" si="2"/>
        <v>11500</v>
      </c>
    </row>
    <row r="47" spans="1:8">
      <c r="A47" s="25" t="s">
        <v>206</v>
      </c>
    </row>
    <row r="48" spans="1:8">
      <c r="A48" s="31" t="s">
        <v>207</v>
      </c>
      <c r="B48" s="31"/>
      <c r="C48" s="1" t="s">
        <v>208</v>
      </c>
    </row>
    <row r="49" spans="1:3">
      <c r="A49" s="26">
        <v>1</v>
      </c>
      <c r="B49" s="27">
        <v>3</v>
      </c>
      <c r="C49" s="4">
        <f t="array" ref="C49:C51">FREQUENCY(IF((RIGHT(B38:B45,3)="개발자")+(RIGHT(B38:B45,3)="관리자"),$F$38:$F$45),B49:B51)</f>
        <v>0</v>
      </c>
    </row>
    <row r="50" spans="1:3">
      <c r="A50" s="26">
        <v>3</v>
      </c>
      <c r="B50" s="27">
        <v>6</v>
      </c>
      <c r="C50" s="4">
        <v>3</v>
      </c>
    </row>
    <row r="51" spans="1:3">
      <c r="A51" s="26">
        <v>6</v>
      </c>
      <c r="B51" s="4"/>
      <c r="C51" s="4">
        <v>2</v>
      </c>
    </row>
  </sheetData>
  <mergeCells count="2">
    <mergeCell ref="D3:F3"/>
    <mergeCell ref="A48:B4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workbookViewId="0">
      <selection activeCell="A6" sqref="A6:C6 A11:C11"/>
      <pivotSelection pane="bottomRight" showHeader="1" activeRow="5" click="1" r:id="rId1">
        <pivotArea dataOnly="0" labelOnly="1" fieldPosition="0">
          <references count="1">
            <reference field="3" count="0"/>
          </references>
        </pivotArea>
      </pivotSelection>
    </sheetView>
  </sheetViews>
  <sheetFormatPr defaultRowHeight="17.399999999999999"/>
  <cols>
    <col min="1" max="1" width="11.19921875" bestFit="1" customWidth="1"/>
    <col min="2" max="2" width="13.8984375" customWidth="1"/>
    <col min="3" max="3" width="10.59765625" bestFit="1" customWidth="1"/>
    <col min="4" max="4" width="11.59765625" bestFit="1" customWidth="1"/>
    <col min="5" max="5" width="15.5" bestFit="1" customWidth="1"/>
    <col min="6" max="6" width="13.59765625" bestFit="1" customWidth="1"/>
  </cols>
  <sheetData>
    <row r="3" spans="1:5">
      <c r="A3" s="37" t="s">
        <v>211</v>
      </c>
      <c r="B3" t="s" vm="1">
        <v>212</v>
      </c>
    </row>
    <row r="5" spans="1:5">
      <c r="A5" s="37" t="s">
        <v>220</v>
      </c>
      <c r="B5" s="37" t="s">
        <v>221</v>
      </c>
      <c r="C5" s="37" t="s">
        <v>222</v>
      </c>
      <c r="D5" t="s">
        <v>223</v>
      </c>
      <c r="E5" t="s">
        <v>224</v>
      </c>
    </row>
    <row r="6" spans="1:5">
      <c r="A6" t="s">
        <v>214</v>
      </c>
      <c r="D6" s="38"/>
      <c r="E6" s="38"/>
    </row>
    <row r="7" spans="1:5">
      <c r="B7" t="s">
        <v>215</v>
      </c>
      <c r="D7" s="38">
        <v>500</v>
      </c>
      <c r="E7" s="38">
        <v>1974</v>
      </c>
    </row>
    <row r="8" spans="1:5">
      <c r="B8" t="s">
        <v>216</v>
      </c>
      <c r="D8" s="38">
        <v>500</v>
      </c>
      <c r="E8" s="38">
        <v>2000</v>
      </c>
    </row>
    <row r="9" spans="1:5">
      <c r="B9" t="s">
        <v>217</v>
      </c>
      <c r="D9" s="38">
        <v>500</v>
      </c>
      <c r="E9" s="38">
        <v>1972</v>
      </c>
    </row>
    <row r="10" spans="1:5">
      <c r="A10" t="s">
        <v>225</v>
      </c>
      <c r="D10" s="38">
        <v>500</v>
      </c>
      <c r="E10" s="38">
        <v>1972</v>
      </c>
    </row>
    <row r="11" spans="1:5">
      <c r="A11" t="s">
        <v>218</v>
      </c>
      <c r="D11" s="38"/>
      <c r="E11" s="38"/>
    </row>
    <row r="12" spans="1:5">
      <c r="B12" t="s">
        <v>219</v>
      </c>
      <c r="D12" s="38">
        <v>2000</v>
      </c>
      <c r="E12" s="38">
        <v>1996</v>
      </c>
    </row>
    <row r="13" spans="1:5">
      <c r="B13" t="s">
        <v>215</v>
      </c>
      <c r="D13" s="38">
        <v>2500</v>
      </c>
      <c r="E13" s="38">
        <v>1998</v>
      </c>
    </row>
    <row r="14" spans="1:5">
      <c r="B14" t="s">
        <v>216</v>
      </c>
      <c r="D14" s="38">
        <v>2500</v>
      </c>
      <c r="E14" s="38">
        <v>1998</v>
      </c>
    </row>
    <row r="15" spans="1:5">
      <c r="A15" t="s">
        <v>226</v>
      </c>
      <c r="D15" s="38">
        <v>2000</v>
      </c>
      <c r="E15" s="38">
        <v>1996</v>
      </c>
    </row>
    <row r="16" spans="1:5">
      <c r="A16" t="s">
        <v>213</v>
      </c>
      <c r="D16" s="38">
        <v>500</v>
      </c>
      <c r="E16" s="38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F10"/>
  <sheetViews>
    <sheetView workbookViewId="0">
      <selection activeCell="E7" sqref="E7"/>
    </sheetView>
  </sheetViews>
  <sheetFormatPr defaultRowHeight="17.399999999999999"/>
  <cols>
    <col min="1" max="1" width="2" customWidth="1"/>
    <col min="4" max="4" width="4.5" customWidth="1"/>
  </cols>
  <sheetData>
    <row r="1" spans="2:6">
      <c r="B1" t="s">
        <v>0</v>
      </c>
      <c r="E1" t="s">
        <v>1</v>
      </c>
    </row>
    <row r="2" spans="2:6">
      <c r="B2" s="4"/>
      <c r="C2" s="2" t="s">
        <v>113</v>
      </c>
      <c r="E2" s="32" t="s">
        <v>121</v>
      </c>
      <c r="F2" s="33"/>
    </row>
    <row r="3" spans="2:6">
      <c r="B3" s="2" t="s">
        <v>115</v>
      </c>
      <c r="C3" s="9">
        <v>1150</v>
      </c>
      <c r="E3" s="9"/>
      <c r="F3" s="9"/>
    </row>
    <row r="4" spans="2:6">
      <c r="B4" s="2" t="s">
        <v>116</v>
      </c>
      <c r="C4" s="9">
        <v>1650</v>
      </c>
      <c r="E4" s="9">
        <v>1000</v>
      </c>
      <c r="F4" s="9"/>
    </row>
    <row r="5" spans="2:6">
      <c r="B5" s="2" t="s">
        <v>117</v>
      </c>
      <c r="C5" s="9">
        <v>2010</v>
      </c>
      <c r="E5" s="9">
        <v>1500</v>
      </c>
      <c r="F5" s="9"/>
    </row>
    <row r="6" spans="2:6">
      <c r="B6" s="2" t="s">
        <v>118</v>
      </c>
      <c r="C6" s="9">
        <v>1110</v>
      </c>
      <c r="E6" s="9">
        <v>2000</v>
      </c>
      <c r="F6" s="9"/>
    </row>
    <row r="7" spans="2:6">
      <c r="B7" s="2" t="s">
        <v>119</v>
      </c>
      <c r="C7" s="9">
        <v>2450</v>
      </c>
      <c r="E7" s="9">
        <v>2500</v>
      </c>
      <c r="F7" s="9"/>
    </row>
    <row r="8" spans="2:6">
      <c r="B8" s="2" t="s">
        <v>114</v>
      </c>
      <c r="C8" s="9">
        <v>2100</v>
      </c>
      <c r="E8" s="9">
        <v>3000</v>
      </c>
      <c r="F8" s="9"/>
    </row>
    <row r="9" spans="2:6">
      <c r="B9" s="10" t="s">
        <v>122</v>
      </c>
      <c r="C9" s="11">
        <f>SUM(C3:C8)</f>
        <v>10470</v>
      </c>
    </row>
    <row r="10" spans="2:6">
      <c r="B10" s="10" t="s">
        <v>120</v>
      </c>
      <c r="C10" s="11">
        <f>AVERAGE(C3:C8)</f>
        <v>1745</v>
      </c>
    </row>
  </sheetData>
  <mergeCells count="1">
    <mergeCell ref="E2:F2"/>
  </mergeCells>
  <phoneticPr fontId="1" type="noConversion"/>
  <dataValidations count="1">
    <dataValidation type="custom" allowBlank="1" showInputMessage="1" showErrorMessage="1" errorTitle="오류" error="500 단위로 다시 입력하세요." promptTitle="판매실적" prompt="500단위로 입력하세요." sqref="E4:E8" xr:uid="{16B7D640-0BFF-484B-8C87-FB3E366C8F52}">
      <formula1>MOD(E4,500)=0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topLeftCell="A12" workbookViewId="0">
      <selection activeCell="N27" sqref="N27"/>
    </sheetView>
  </sheetViews>
  <sheetFormatPr defaultRowHeight="17.399999999999999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1">
      <c r="B1" s="34" t="s">
        <v>123</v>
      </c>
      <c r="C1" s="34"/>
      <c r="D1" s="34"/>
      <c r="E1" s="34"/>
      <c r="F1" s="34"/>
      <c r="G1" s="34"/>
      <c r="H1" s="34"/>
      <c r="I1" s="34"/>
    </row>
    <row r="3" spans="2:9">
      <c r="B3" s="2" t="s">
        <v>124</v>
      </c>
      <c r="C3" s="2" t="s">
        <v>86</v>
      </c>
      <c r="D3" s="2" t="s">
        <v>125</v>
      </c>
      <c r="E3" s="2" t="s">
        <v>126</v>
      </c>
      <c r="F3" s="2" t="s">
        <v>127</v>
      </c>
      <c r="G3" s="2" t="s">
        <v>128</v>
      </c>
      <c r="H3" s="2" t="s">
        <v>129</v>
      </c>
      <c r="I3" s="2" t="s">
        <v>130</v>
      </c>
    </row>
    <row r="4" spans="2:9">
      <c r="B4" s="2" t="s">
        <v>131</v>
      </c>
      <c r="C4" s="2" t="s">
        <v>132</v>
      </c>
      <c r="D4" s="2" t="s">
        <v>133</v>
      </c>
      <c r="E4" s="3">
        <v>950000</v>
      </c>
      <c r="F4" s="2">
        <v>20</v>
      </c>
      <c r="G4" s="2">
        <v>190</v>
      </c>
      <c r="H4" s="2">
        <v>80</v>
      </c>
      <c r="I4" s="12">
        <v>2</v>
      </c>
    </row>
    <row r="5" spans="2:9">
      <c r="B5" s="2" t="s">
        <v>134</v>
      </c>
      <c r="C5" s="2" t="s">
        <v>135</v>
      </c>
      <c r="D5" s="2" t="s">
        <v>136</v>
      </c>
      <c r="E5" s="3">
        <v>950000</v>
      </c>
      <c r="F5" s="2">
        <v>45</v>
      </c>
      <c r="G5" s="2">
        <v>190</v>
      </c>
      <c r="H5" s="2">
        <v>70</v>
      </c>
      <c r="I5" s="12">
        <v>4.5</v>
      </c>
    </row>
    <row r="6" spans="2:9">
      <c r="B6" s="2" t="s">
        <v>137</v>
      </c>
      <c r="C6" s="2" t="s">
        <v>138</v>
      </c>
      <c r="D6" s="2" t="s">
        <v>139</v>
      </c>
      <c r="E6" s="3">
        <v>1300000</v>
      </c>
      <c r="F6" s="2">
        <v>60</v>
      </c>
      <c r="G6" s="2">
        <v>260</v>
      </c>
      <c r="H6" s="2">
        <v>50</v>
      </c>
      <c r="I6" s="12">
        <v>6</v>
      </c>
    </row>
    <row r="7" spans="2:9">
      <c r="B7" s="2" t="s">
        <v>140</v>
      </c>
      <c r="C7" s="2" t="s">
        <v>141</v>
      </c>
      <c r="D7" s="2" t="s">
        <v>133</v>
      </c>
      <c r="E7" s="3">
        <v>900000</v>
      </c>
      <c r="F7" s="2">
        <v>50</v>
      </c>
      <c r="G7" s="2">
        <v>180</v>
      </c>
      <c r="H7" s="2">
        <v>65</v>
      </c>
      <c r="I7" s="12">
        <v>5</v>
      </c>
    </row>
    <row r="8" spans="2:9">
      <c r="B8" s="2" t="s">
        <v>142</v>
      </c>
      <c r="C8" s="2" t="s">
        <v>143</v>
      </c>
      <c r="D8" s="2" t="s">
        <v>136</v>
      </c>
      <c r="E8" s="3">
        <v>775000</v>
      </c>
      <c r="F8" s="2">
        <v>43</v>
      </c>
      <c r="G8" s="2">
        <v>155</v>
      </c>
      <c r="H8" s="2">
        <v>85</v>
      </c>
      <c r="I8" s="12">
        <v>4.3</v>
      </c>
    </row>
    <row r="9" spans="2:9">
      <c r="B9" s="2" t="s">
        <v>144</v>
      </c>
      <c r="C9" s="2" t="s">
        <v>145</v>
      </c>
      <c r="D9" s="2" t="s">
        <v>136</v>
      </c>
      <c r="E9" s="3">
        <v>755000</v>
      </c>
      <c r="F9" s="2">
        <v>35</v>
      </c>
      <c r="G9" s="2">
        <v>151</v>
      </c>
      <c r="H9" s="2">
        <v>75</v>
      </c>
      <c r="I9" s="12">
        <v>3.5</v>
      </c>
    </row>
    <row r="10" spans="2:9">
      <c r="B10" s="2" t="s">
        <v>146</v>
      </c>
      <c r="C10" s="2" t="s">
        <v>147</v>
      </c>
      <c r="D10" s="2" t="s">
        <v>133</v>
      </c>
      <c r="E10" s="3">
        <v>805000</v>
      </c>
      <c r="F10" s="2">
        <v>25</v>
      </c>
      <c r="G10" s="2">
        <v>161</v>
      </c>
      <c r="H10" s="2">
        <v>25</v>
      </c>
      <c r="I10" s="12">
        <v>2.5</v>
      </c>
    </row>
    <row r="11" spans="2:9">
      <c r="B11" s="2" t="s">
        <v>148</v>
      </c>
      <c r="C11" s="2" t="s">
        <v>149</v>
      </c>
      <c r="D11" s="2" t="s">
        <v>139</v>
      </c>
      <c r="E11" s="3">
        <v>500000</v>
      </c>
      <c r="F11" s="2">
        <v>30</v>
      </c>
      <c r="G11" s="2">
        <v>100</v>
      </c>
      <c r="H11" s="2">
        <v>35</v>
      </c>
      <c r="I11" s="12">
        <v>3</v>
      </c>
    </row>
    <row r="12" spans="2:9">
      <c r="B12" s="2" t="s">
        <v>150</v>
      </c>
      <c r="C12" s="2" t="s">
        <v>151</v>
      </c>
      <c r="D12" s="2" t="s">
        <v>139</v>
      </c>
      <c r="E12" s="3">
        <v>1250000</v>
      </c>
      <c r="F12" s="2">
        <v>40</v>
      </c>
      <c r="G12" s="2">
        <v>250</v>
      </c>
      <c r="H12" s="2">
        <v>85</v>
      </c>
      <c r="I12" s="12">
        <v>4</v>
      </c>
    </row>
    <row r="13" spans="2:9">
      <c r="B13" s="2" t="s">
        <v>152</v>
      </c>
      <c r="C13" s="2" t="s">
        <v>153</v>
      </c>
      <c r="D13" s="2" t="s">
        <v>136</v>
      </c>
      <c r="E13" s="3">
        <v>1000000</v>
      </c>
      <c r="F13" s="2">
        <v>45</v>
      </c>
      <c r="G13" s="2">
        <v>200</v>
      </c>
      <c r="H13" s="2">
        <v>98</v>
      </c>
      <c r="I13" s="12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workbookViewId="0">
      <selection activeCell="H18" sqref="H18"/>
    </sheetView>
  </sheetViews>
  <sheetFormatPr defaultRowHeight="17.399999999999999"/>
  <cols>
    <col min="1" max="1" width="9.19921875" bestFit="1" customWidth="1"/>
    <col min="2" max="3" width="9" bestFit="1" customWidth="1"/>
    <col min="4" max="4" width="9.69921875" customWidth="1"/>
    <col min="5" max="5" width="12" customWidth="1"/>
    <col min="6" max="6" width="12.09765625" customWidth="1"/>
  </cols>
  <sheetData>
    <row r="1" spans="1:6" ht="18" thickBot="1">
      <c r="A1" s="13" t="s">
        <v>155</v>
      </c>
      <c r="B1" s="13"/>
      <c r="C1" s="13"/>
      <c r="D1" s="13"/>
      <c r="E1" s="13"/>
      <c r="F1" s="13"/>
    </row>
    <row r="2" spans="1:6">
      <c r="A2" s="14" t="s">
        <v>156</v>
      </c>
      <c r="B2" s="15" t="s">
        <v>157</v>
      </c>
      <c r="C2" s="15" t="s">
        <v>158</v>
      </c>
      <c r="D2" s="15" t="s">
        <v>159</v>
      </c>
      <c r="E2" s="15" t="s">
        <v>160</v>
      </c>
      <c r="F2" s="15" t="s">
        <v>161</v>
      </c>
    </row>
    <row r="3" spans="1:6">
      <c r="A3" s="16" t="s">
        <v>162</v>
      </c>
      <c r="B3" s="17">
        <v>230</v>
      </c>
      <c r="C3" s="17">
        <v>220</v>
      </c>
      <c r="D3" s="18">
        <v>264000</v>
      </c>
      <c r="E3" s="39">
        <v>-10</v>
      </c>
      <c r="F3" s="19">
        <v>1</v>
      </c>
    </row>
    <row r="4" spans="1:6">
      <c r="A4" s="16" t="s">
        <v>163</v>
      </c>
      <c r="B4" s="17">
        <v>190</v>
      </c>
      <c r="C4" s="17">
        <v>240</v>
      </c>
      <c r="D4" s="18">
        <v>236400</v>
      </c>
      <c r="E4" s="39">
        <v>50</v>
      </c>
      <c r="F4" s="19">
        <v>2</v>
      </c>
    </row>
    <row r="5" spans="1:6">
      <c r="A5" s="16" t="s">
        <v>164</v>
      </c>
      <c r="B5" s="17">
        <v>200</v>
      </c>
      <c r="C5" s="17">
        <v>180</v>
      </c>
      <c r="D5" s="18">
        <v>216000</v>
      </c>
      <c r="E5" s="39">
        <v>-20</v>
      </c>
      <c r="F5" s="19">
        <v>3</v>
      </c>
    </row>
    <row r="6" spans="1:6">
      <c r="A6" s="16" t="s">
        <v>165</v>
      </c>
      <c r="B6" s="17">
        <v>200</v>
      </c>
      <c r="C6" s="17">
        <v>210</v>
      </c>
      <c r="D6" s="18">
        <v>210000</v>
      </c>
      <c r="E6" s="39">
        <v>10</v>
      </c>
      <c r="F6" s="19">
        <v>4</v>
      </c>
    </row>
    <row r="7" spans="1:6">
      <c r="A7" s="16" t="s">
        <v>166</v>
      </c>
      <c r="B7" s="17">
        <v>140</v>
      </c>
      <c r="C7" s="17">
        <v>160</v>
      </c>
      <c r="D7" s="18">
        <v>174000</v>
      </c>
      <c r="E7" s="39">
        <v>20</v>
      </c>
      <c r="F7" s="19">
        <v>5</v>
      </c>
    </row>
    <row r="8" spans="1:6">
      <c r="A8" s="16" t="s">
        <v>167</v>
      </c>
      <c r="B8" s="17">
        <v>200</v>
      </c>
      <c r="C8" s="17">
        <v>200</v>
      </c>
      <c r="D8" s="18">
        <v>156000</v>
      </c>
      <c r="E8" s="39">
        <v>0</v>
      </c>
      <c r="F8" s="19">
        <v>6</v>
      </c>
    </row>
    <row r="9" spans="1:6">
      <c r="A9" s="16" t="s">
        <v>168</v>
      </c>
      <c r="B9" s="17">
        <v>100</v>
      </c>
      <c r="C9" s="17"/>
      <c r="D9" s="18"/>
      <c r="E9" s="39" t="s">
        <v>154</v>
      </c>
      <c r="F9" s="19">
        <v>7</v>
      </c>
    </row>
    <row r="10" spans="1:6">
      <c r="A10" s="16" t="s">
        <v>169</v>
      </c>
      <c r="B10" s="17">
        <v>100</v>
      </c>
      <c r="C10" s="17">
        <v>85</v>
      </c>
      <c r="D10" s="18">
        <v>102000</v>
      </c>
      <c r="E10" s="39">
        <v>-15</v>
      </c>
      <c r="F10" s="19">
        <v>8</v>
      </c>
    </row>
    <row r="11" spans="1:6">
      <c r="A11" s="16" t="s">
        <v>170</v>
      </c>
      <c r="B11" s="17">
        <v>100</v>
      </c>
      <c r="C11" s="17">
        <v>80</v>
      </c>
      <c r="D11" s="18">
        <v>96000</v>
      </c>
      <c r="E11" s="39">
        <v>-20</v>
      </c>
      <c r="F11" s="19">
        <v>9</v>
      </c>
    </row>
    <row r="13" spans="1:6">
      <c r="A13" s="13"/>
      <c r="B13" s="13"/>
      <c r="C13" s="13"/>
      <c r="D13" s="13"/>
      <c r="E13" s="13"/>
      <c r="F13" s="13"/>
    </row>
  </sheetData>
  <phoneticPr fontId="1" type="noConversion"/>
  <conditionalFormatting sqref="C3:C11">
    <cfRule type="colorScale" priority="1">
      <colorScale>
        <cfvo type="min"/>
        <cfvo type="num" val="1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1"/>
  <sheetViews>
    <sheetView tabSelected="1" workbookViewId="0">
      <selection activeCell="E16" sqref="E16"/>
    </sheetView>
  </sheetViews>
  <sheetFormatPr defaultRowHeight="17.399999999999999"/>
  <cols>
    <col min="12" max="12" width="11.09765625" bestFit="1" customWidth="1"/>
  </cols>
  <sheetData>
    <row r="1" spans="1:12" ht="20.399999999999999">
      <c r="A1" s="20" t="s">
        <v>171</v>
      </c>
      <c r="J1" t="s">
        <v>172</v>
      </c>
    </row>
    <row r="3" spans="1:12">
      <c r="A3" s="21" t="s">
        <v>124</v>
      </c>
      <c r="B3" s="21" t="s">
        <v>173</v>
      </c>
      <c r="C3" s="21" t="s">
        <v>174</v>
      </c>
      <c r="D3" s="21" t="s">
        <v>175</v>
      </c>
      <c r="E3" s="21" t="s">
        <v>176</v>
      </c>
      <c r="F3" s="21" t="s">
        <v>177</v>
      </c>
      <c r="G3" s="21" t="s">
        <v>178</v>
      </c>
      <c r="J3" s="21" t="s">
        <v>175</v>
      </c>
      <c r="K3" s="21" t="s">
        <v>176</v>
      </c>
      <c r="L3" s="21" t="s">
        <v>179</v>
      </c>
    </row>
    <row r="4" spans="1:12">
      <c r="A4" s="22" t="s">
        <v>180</v>
      </c>
      <c r="B4" s="23">
        <v>0.38055555555555598</v>
      </c>
      <c r="C4" s="22" t="s">
        <v>188</v>
      </c>
      <c r="D4" s="22" t="s">
        <v>181</v>
      </c>
      <c r="E4" s="22" t="s">
        <v>182</v>
      </c>
      <c r="F4" s="22">
        <v>2</v>
      </c>
      <c r="G4" s="22">
        <v>24000</v>
      </c>
      <c r="J4" t="s">
        <v>181</v>
      </c>
      <c r="K4" t="s">
        <v>183</v>
      </c>
      <c r="L4">
        <v>18000</v>
      </c>
    </row>
    <row r="5" spans="1:12">
      <c r="A5" s="22" t="s">
        <v>184</v>
      </c>
      <c r="B5" s="23">
        <v>0.49305555555555602</v>
      </c>
      <c r="C5" s="22" t="s">
        <v>188</v>
      </c>
      <c r="D5" s="22" t="s">
        <v>185</v>
      </c>
      <c r="E5" s="22" t="s">
        <v>186</v>
      </c>
      <c r="F5" s="22">
        <v>1</v>
      </c>
      <c r="G5" s="22">
        <v>12000</v>
      </c>
      <c r="J5" t="s">
        <v>181</v>
      </c>
      <c r="K5" t="s">
        <v>186</v>
      </c>
      <c r="L5">
        <v>15000</v>
      </c>
    </row>
    <row r="6" spans="1:12">
      <c r="J6" t="s">
        <v>181</v>
      </c>
      <c r="K6" t="s">
        <v>182</v>
      </c>
      <c r="L6">
        <v>12000</v>
      </c>
    </row>
    <row r="7" spans="1:12">
      <c r="J7" t="s">
        <v>185</v>
      </c>
      <c r="K7" t="s">
        <v>183</v>
      </c>
      <c r="L7">
        <v>15000</v>
      </c>
    </row>
    <row r="8" spans="1:12">
      <c r="J8" t="s">
        <v>185</v>
      </c>
      <c r="K8" t="s">
        <v>186</v>
      </c>
      <c r="L8">
        <v>12000</v>
      </c>
    </row>
    <row r="9" spans="1:12">
      <c r="J9" t="s">
        <v>185</v>
      </c>
      <c r="K9" t="s">
        <v>182</v>
      </c>
      <c r="L9">
        <v>10000</v>
      </c>
    </row>
    <row r="10" spans="1:12">
      <c r="J10" t="s">
        <v>187</v>
      </c>
      <c r="K10" t="s">
        <v>186</v>
      </c>
      <c r="L10">
        <v>8000</v>
      </c>
    </row>
    <row r="11" spans="1:12">
      <c r="J11" t="s">
        <v>187</v>
      </c>
      <c r="K11" t="s">
        <v>182</v>
      </c>
      <c r="L11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251460</xdr:colOff>
                <xdr:row>2</xdr:row>
                <xdr:rowOff>0</xdr:rowOff>
              </from>
              <to>
                <xdr:col>7</xdr:col>
                <xdr:colOff>579120</xdr:colOff>
                <xdr:row>9</xdr:row>
                <xdr:rowOff>53340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2025-08-26T21:26:33Z</dcterms:modified>
</cp:coreProperties>
</file>