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2트 2026기본서_컴활1급실기\컴퓨터활용능력1급실기_03_배열수식문제19선\"/>
    </mc:Choice>
  </mc:AlternateContent>
  <xr:revisionPtr revIDLastSave="0" documentId="13_ncr:1_{0A3777F2-7CFA-4466-AAD6-EF1A03F74B9B}" xr6:coauthVersionLast="47" xr6:coauthVersionMax="47" xr10:uidLastSave="{00000000-0000-0000-0000-000000000000}"/>
  <bookViews>
    <workbookView xWindow="-108" yWindow="-108" windowWidth="23256" windowHeight="12456" tabRatio="834" firstSheet="9" activeTab="17" xr2:uid="{00000000-000D-0000-FFFF-FFFF00000000}"/>
  </bookViews>
  <sheets>
    <sheet name="배열수식-1" sheetId="2" r:id="rId1"/>
    <sheet name="배열수식-2" sheetId="1" r:id="rId2"/>
    <sheet name="!!배열수식-3" sheetId="3" r:id="rId3"/>
    <sheet name="배열수식-4" sheetId="6" r:id="rId4"/>
    <sheet name="배열수식-5" sheetId="5" r:id="rId5"/>
    <sheet name="배열수식-6" sheetId="7" r:id="rId6"/>
    <sheet name="배열수식-7" sheetId="4" r:id="rId7"/>
    <sheet name="!!배열수식-8" sheetId="11" r:id="rId8"/>
    <sheet name="배열수식-9" sheetId="9" r:id="rId9"/>
    <sheet name="배열수식-10" sheetId="10" r:id="rId10"/>
    <sheet name="배열수식-11" sheetId="8" r:id="rId11"/>
    <sheet name="!!!배열수식-12" sheetId="14" r:id="rId12"/>
    <sheet name="배열수식-13" sheetId="13" r:id="rId13"/>
    <sheet name="배열수식-14" sheetId="12" r:id="rId14"/>
    <sheet name="!!배열수식-15" sheetId="16" r:id="rId15"/>
    <sheet name="!!배열수식-16" sheetId="18" r:id="rId16"/>
    <sheet name="배열수식-17" sheetId="17" r:id="rId17"/>
    <sheet name="배열수식-18" sheetId="15" r:id="rId18"/>
    <sheet name="배열수식-19" sheetId="19" r:id="rId19"/>
  </sheets>
  <definedNames>
    <definedName name="_xlnm._FilterDatabase" localSheetId="15" hidden="1">'!!배열수식-16'!$B$3:$H$39</definedName>
    <definedName name="_xlnm._FilterDatabase" localSheetId="18" hidden="1">'배열수식-19'!$B$3:$J$42</definedName>
    <definedName name="_xlnm._FilterDatabase" localSheetId="3" hidden="1">'배열수식-4'!$B$3:$J$42</definedName>
    <definedName name="_xlnm._FilterDatabase" localSheetId="8" hidden="1">'배열수식-9'!$B$3:$H$39</definedName>
    <definedName name="Z_4FA91318_F568_4C4C_93A1_CBAB7D8E6C44_.wvu.FilterData" localSheetId="15" hidden="1">'!!배열수식-16'!$B$3:$H$39</definedName>
    <definedName name="Z_4FA91318_F568_4C4C_93A1_CBAB7D8E6C44_.wvu.FilterData" localSheetId="8" hidden="1">'배열수식-9'!$B$3:$H$39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5" l="1" a="1"/>
  <c r="K29" i="15" s="1"/>
  <c r="J39" i="17" a="1"/>
  <c r="J39" i="17" s="1"/>
  <c r="M21" i="18" a="1"/>
  <c r="M22" i="18" s="1"/>
  <c r="L23" i="16" a="1"/>
  <c r="L23" i="16" s="1"/>
  <c r="J36" i="12" a="1"/>
  <c r="J36" i="12"/>
  <c r="K36" i="12" a="1"/>
  <c r="K36" i="12" s="1"/>
  <c r="J37" i="12" a="1"/>
  <c r="J37" i="12" s="1"/>
  <c r="K37" i="12" a="1"/>
  <c r="K37" i="12"/>
  <c r="J38" i="12" a="1"/>
  <c r="J38" i="12"/>
  <c r="K38" i="12" a="1"/>
  <c r="K38" i="12" s="1"/>
  <c r="J39" i="12" a="1"/>
  <c r="J39" i="12" s="1"/>
  <c r="K39" i="12" a="1"/>
  <c r="K39" i="12"/>
  <c r="J40" i="12" a="1"/>
  <c r="J40" i="12" s="1"/>
  <c r="K40" i="12" a="1"/>
  <c r="K40" i="12" s="1"/>
  <c r="J41" i="12" a="1"/>
  <c r="J41" i="12" s="1"/>
  <c r="K41" i="12" a="1"/>
  <c r="K41" i="12" s="1"/>
  <c r="J42" i="12" a="1"/>
  <c r="J42" i="12" s="1"/>
  <c r="K42" i="12" a="1"/>
  <c r="K42" i="12" s="1"/>
  <c r="J43" i="12" a="1"/>
  <c r="J43" i="12" s="1"/>
  <c r="K43" i="12" a="1"/>
  <c r="K43" i="12" s="1"/>
  <c r="J44" i="12" a="1"/>
  <c r="J44" i="12" s="1"/>
  <c r="K44" i="12" a="1"/>
  <c r="K44" i="12" s="1"/>
  <c r="I37" i="12" a="1"/>
  <c r="I37" i="12" s="1"/>
  <c r="I38" i="12" a="1"/>
  <c r="I38" i="12" s="1"/>
  <c r="I39" i="12" a="1"/>
  <c r="I39" i="12"/>
  <c r="I40" i="12" a="1"/>
  <c r="I40" i="12" s="1"/>
  <c r="I41" i="12" a="1"/>
  <c r="I41" i="12" s="1"/>
  <c r="I42" i="12" a="1"/>
  <c r="I42" i="12" s="1"/>
  <c r="I43" i="12" a="1"/>
  <c r="I43" i="12" s="1"/>
  <c r="I44" i="12" a="1"/>
  <c r="I44" i="12" s="1"/>
  <c r="I36" i="12" a="1"/>
  <c r="I36" i="12" s="1"/>
  <c r="B39" i="13" a="1"/>
  <c r="B39" i="13" s="1"/>
  <c r="B40" i="13" a="1"/>
  <c r="B40" i="13" s="1"/>
  <c r="B41" i="13" a="1"/>
  <c r="B41" i="13" s="1"/>
  <c r="B42" i="13" a="1"/>
  <c r="B42" i="13" s="1"/>
  <c r="B38" i="13" a="1"/>
  <c r="B38" i="13" s="1"/>
  <c r="E28" i="14" a="1"/>
  <c r="E28" i="14" s="1"/>
  <c r="E29" i="14" a="1"/>
  <c r="E29" i="14" s="1"/>
  <c r="E30" i="14" a="1"/>
  <c r="E30" i="14" s="1"/>
  <c r="E31" i="14" a="1"/>
  <c r="E31" i="14" s="1"/>
  <c r="D29" i="14" a="1"/>
  <c r="D29" i="14" s="1"/>
  <c r="D30" i="14" a="1"/>
  <c r="D30" i="14" s="1"/>
  <c r="D31" i="14" a="1"/>
  <c r="D31" i="14" s="1"/>
  <c r="D28" i="14" a="1"/>
  <c r="D28" i="14" s="1"/>
  <c r="B29" i="8" a="1"/>
  <c r="B29" i="8" s="1"/>
  <c r="B30" i="8" a="1"/>
  <c r="B30" i="8" s="1"/>
  <c r="B31" i="8" a="1"/>
  <c r="B31" i="8" s="1"/>
  <c r="B28" i="8" a="1"/>
  <c r="B28" i="8" s="1"/>
  <c r="C43" i="10" a="1"/>
  <c r="C43" i="10" s="1"/>
  <c r="D43" i="10" a="1"/>
  <c r="D43" i="10"/>
  <c r="C44" i="10" a="1"/>
  <c r="C44" i="10" s="1"/>
  <c r="D44" i="10" a="1"/>
  <c r="D44" i="10" s="1"/>
  <c r="C45" i="10" a="1"/>
  <c r="C45" i="10" s="1"/>
  <c r="D45" i="10" a="1"/>
  <c r="D45" i="10" s="1"/>
  <c r="B44" i="10" a="1"/>
  <c r="B44" i="10" s="1"/>
  <c r="B45" i="10" a="1"/>
  <c r="B45" i="10" s="1"/>
  <c r="B43" i="10" a="1"/>
  <c r="B43" i="10" s="1"/>
  <c r="P23" i="9" a="1"/>
  <c r="P23" i="9" s="1"/>
  <c r="Q23" i="9" a="1"/>
  <c r="Q23" i="9"/>
  <c r="R23" i="9" a="1"/>
  <c r="R23" i="9"/>
  <c r="S23" i="9" a="1"/>
  <c r="S23" i="9"/>
  <c r="T23" i="9" a="1"/>
  <c r="T23" i="9" s="1"/>
  <c r="P24" i="9" a="1"/>
  <c r="P24" i="9"/>
  <c r="Q24" i="9" a="1"/>
  <c r="Q24" i="9"/>
  <c r="R24" i="9" a="1"/>
  <c r="R24" i="9"/>
  <c r="S24" i="9" a="1"/>
  <c r="S24" i="9" s="1"/>
  <c r="T24" i="9" a="1"/>
  <c r="T24" i="9"/>
  <c r="P25" i="9" a="1"/>
  <c r="P25" i="9"/>
  <c r="Q25" i="9" a="1"/>
  <c r="Q25" i="9" s="1"/>
  <c r="R25" i="9" a="1"/>
  <c r="R25" i="9" s="1"/>
  <c r="S25" i="9" a="1"/>
  <c r="S25" i="9" s="1"/>
  <c r="T25" i="9" a="1"/>
  <c r="T25" i="9" s="1"/>
  <c r="Q22" i="9" a="1"/>
  <c r="Q22" i="9" s="1"/>
  <c r="R22" i="9" a="1"/>
  <c r="R22" i="9" s="1"/>
  <c r="S22" i="9" a="1"/>
  <c r="S22" i="9" s="1"/>
  <c r="T22" i="9" a="1"/>
  <c r="T22" i="9" s="1"/>
  <c r="P22" i="9" a="1"/>
  <c r="P22" i="9" s="1"/>
  <c r="E33" i="11" a="1"/>
  <c r="E33" i="11" s="1"/>
  <c r="E34" i="11" a="1"/>
  <c r="E34" i="11" s="1"/>
  <c r="E35" i="11" a="1"/>
  <c r="E35" i="11" s="1"/>
  <c r="E36" i="11" a="1"/>
  <c r="E36" i="11" s="1"/>
  <c r="E37" i="11" a="1"/>
  <c r="E37" i="11" s="1"/>
  <c r="E32" i="11" a="1"/>
  <c r="E32" i="11" s="1"/>
  <c r="J34" i="4" a="1"/>
  <c r="J34" i="4" s="1"/>
  <c r="J35" i="4" a="1"/>
  <c r="J35" i="4" s="1"/>
  <c r="J36" i="4" a="1"/>
  <c r="J36" i="4" s="1"/>
  <c r="I35" i="4" a="1"/>
  <c r="I35" i="4" s="1"/>
  <c r="I36" i="4" a="1"/>
  <c r="I36" i="4" s="1"/>
  <c r="I34" i="4" a="1"/>
  <c r="I34" i="4" s="1"/>
  <c r="G44" i="7" a="1"/>
  <c r="G44" i="7" s="1"/>
  <c r="G45" i="7" a="1"/>
  <c r="G45" i="7" s="1"/>
  <c r="G43" i="7" a="1"/>
  <c r="G43" i="7" s="1"/>
  <c r="I33" i="5" a="1"/>
  <c r="I33" i="5" s="1"/>
  <c r="I34" i="5" a="1"/>
  <c r="I34" i="5" s="1"/>
  <c r="I32" i="5" a="1"/>
  <c r="I32" i="5" s="1"/>
  <c r="O14" i="6" a="1"/>
  <c r="O14" i="6" s="1"/>
  <c r="P14" i="6" a="1"/>
  <c r="P14" i="6"/>
  <c r="O15" i="6" a="1"/>
  <c r="O15" i="6" s="1"/>
  <c r="P15" i="6" a="1"/>
  <c r="P15" i="6" s="1"/>
  <c r="O16" i="6" a="1"/>
  <c r="O16" i="6" s="1"/>
  <c r="P16" i="6" a="1"/>
  <c r="P16" i="6" s="1"/>
  <c r="N15" i="6" a="1"/>
  <c r="N15" i="6" s="1"/>
  <c r="N16" i="6" a="1"/>
  <c r="N16" i="6" s="1"/>
  <c r="N14" i="6" a="1"/>
  <c r="N14" i="6" s="1"/>
  <c r="D36" i="3" a="1"/>
  <c r="D36" i="3" s="1"/>
  <c r="E36" i="3" a="1"/>
  <c r="E36" i="3" s="1"/>
  <c r="D37" i="3" a="1"/>
  <c r="D37" i="3" s="1"/>
  <c r="E37" i="3" a="1"/>
  <c r="E37" i="3" s="1"/>
  <c r="D38" i="3" a="1"/>
  <c r="D38" i="3" s="1"/>
  <c r="E38" i="3" a="1"/>
  <c r="E38" i="3" s="1"/>
  <c r="C37" i="3" a="1"/>
  <c r="C37" i="3" s="1"/>
  <c r="C38" i="3" a="1"/>
  <c r="C38" i="3" s="1"/>
  <c r="C36" i="3" a="1"/>
  <c r="C36" i="3" s="1"/>
  <c r="K16" i="1" a="1"/>
  <c r="K16" i="1" s="1"/>
  <c r="L16" i="1" a="1"/>
  <c r="L16" i="1" s="1"/>
  <c r="K17" i="1" a="1"/>
  <c r="K17" i="1" s="1"/>
  <c r="L17" i="1" a="1"/>
  <c r="L17" i="1" s="1"/>
  <c r="K18" i="1" a="1"/>
  <c r="K18" i="1" s="1"/>
  <c r="L18" i="1" a="1"/>
  <c r="L18" i="1" s="1"/>
  <c r="K19" i="1" a="1"/>
  <c r="K19" i="1" s="1"/>
  <c r="L19" i="1" a="1"/>
  <c r="L19" i="1" s="1"/>
  <c r="L15" i="1" a="1"/>
  <c r="L15" i="1" s="1"/>
  <c r="K15" i="1" a="1"/>
  <c r="K15" i="1" s="1"/>
  <c r="D38" i="2" a="1"/>
  <c r="D38" i="2" s="1"/>
  <c r="E38" i="2" a="1"/>
  <c r="E38" i="2" s="1"/>
  <c r="F38" i="2" a="1"/>
  <c r="F38" i="2" s="1"/>
  <c r="D39" i="2" a="1"/>
  <c r="D39" i="2"/>
  <c r="E39" i="2" a="1"/>
  <c r="E39" i="2" s="1"/>
  <c r="F39" i="2" a="1"/>
  <c r="F39" i="2" s="1"/>
  <c r="D40" i="2" a="1"/>
  <c r="D40" i="2" s="1"/>
  <c r="E40" i="2" a="1"/>
  <c r="E40" i="2"/>
  <c r="F40" i="2" a="1"/>
  <c r="F40" i="2" s="1"/>
  <c r="D41" i="2" a="1"/>
  <c r="D41" i="2" s="1"/>
  <c r="E41" i="2" a="1"/>
  <c r="E41" i="2" s="1"/>
  <c r="F41" i="2" a="1"/>
  <c r="F41" i="2" s="1"/>
  <c r="D42" i="2" a="1"/>
  <c r="D42" i="2" s="1"/>
  <c r="E42" i="2" a="1"/>
  <c r="E42" i="2" s="1"/>
  <c r="F42" i="2" a="1"/>
  <c r="F42" i="2" s="1"/>
  <c r="C39" i="2" a="1"/>
  <c r="C39" i="2" s="1"/>
  <c r="C40" i="2" a="1"/>
  <c r="C40" i="2" s="1"/>
  <c r="C41" i="2" a="1"/>
  <c r="C41" i="2" s="1"/>
  <c r="C42" i="2" a="1"/>
  <c r="C42" i="2" s="1"/>
  <c r="C38" i="2" a="1"/>
  <c r="C38" i="2" s="1"/>
  <c r="G43" i="10" a="1"/>
  <c r="G43" i="10" s="1"/>
  <c r="G44" i="10" a="1"/>
  <c r="G44" i="10" s="1"/>
  <c r="G45" i="10" a="1"/>
  <c r="G45" i="10" s="1"/>
  <c r="P16" i="19" a="1"/>
  <c r="P16" i="19" s="1"/>
  <c r="O16" i="19" a="1"/>
  <c r="O16" i="19" s="1"/>
  <c r="N16" i="19" a="1"/>
  <c r="N16" i="19" s="1"/>
  <c r="P15" i="19" a="1"/>
  <c r="P15" i="19" s="1"/>
  <c r="O15" i="19" a="1"/>
  <c r="O15" i="19" s="1"/>
  <c r="N15" i="19" a="1"/>
  <c r="N15" i="19" s="1"/>
  <c r="P14" i="19" a="1"/>
  <c r="P14" i="19" s="1"/>
  <c r="O14" i="19" a="1"/>
  <c r="O14" i="19" s="1"/>
  <c r="N14" i="19" a="1"/>
  <c r="N14" i="19" s="1"/>
  <c r="M27" i="18" l="1"/>
  <c r="M26" i="18"/>
  <c r="M25" i="18"/>
  <c r="M24" i="18"/>
  <c r="M23" i="18"/>
  <c r="M21" i="18"/>
  <c r="T25" i="18" a="1"/>
  <c r="T25" i="18" s="1"/>
  <c r="S25" i="18" a="1"/>
  <c r="S25" i="18" s="1"/>
  <c r="R25" i="18" a="1"/>
  <c r="R25" i="18" s="1"/>
  <c r="Q25" i="18" a="1"/>
  <c r="Q25" i="18" s="1"/>
  <c r="P25" i="18" a="1"/>
  <c r="P25" i="18" s="1"/>
  <c r="T24" i="18" a="1"/>
  <c r="T24" i="18" s="1"/>
  <c r="S24" i="18" a="1"/>
  <c r="S24" i="18" s="1"/>
  <c r="R24" i="18" a="1"/>
  <c r="R24" i="18" s="1"/>
  <c r="Q24" i="18" a="1"/>
  <c r="Q24" i="18" s="1"/>
  <c r="P24" i="18" a="1"/>
  <c r="P24" i="18" s="1"/>
  <c r="T23" i="18" a="1"/>
  <c r="T23" i="18" s="1"/>
  <c r="S23" i="18" a="1"/>
  <c r="S23" i="18" s="1"/>
  <c r="R23" i="18" a="1"/>
  <c r="R23" i="18" s="1"/>
  <c r="Q23" i="18" a="1"/>
  <c r="Q23" i="18" s="1"/>
  <c r="P23" i="18" a="1"/>
  <c r="P23" i="18" s="1"/>
  <c r="T22" i="18" a="1"/>
  <c r="T22" i="18" s="1"/>
  <c r="S22" i="18" a="1"/>
  <c r="S22" i="18" s="1"/>
  <c r="R22" i="18" a="1"/>
  <c r="R22" i="18" s="1"/>
  <c r="Q22" i="18" a="1"/>
  <c r="Q22" i="18" s="1"/>
  <c r="P22" i="18" a="1"/>
  <c r="P22" i="18" s="1"/>
  <c r="F55" i="17" l="1"/>
  <c r="F54" i="17"/>
  <c r="F53" i="17"/>
  <c r="F52" i="17"/>
  <c r="F51" i="17"/>
  <c r="F50" i="17"/>
  <c r="F49" i="17"/>
  <c r="F48" i="17"/>
  <c r="F47" i="17"/>
  <c r="F46" i="17"/>
  <c r="F42" i="17" a="1"/>
  <c r="F42" i="17" s="1"/>
  <c r="E42" i="17" a="1"/>
  <c r="E42" i="17" s="1"/>
  <c r="D42" i="17" a="1"/>
  <c r="D42" i="17" s="1"/>
  <c r="C42" i="17" a="1"/>
  <c r="C42" i="17" s="1"/>
  <c r="F41" i="17" a="1"/>
  <c r="F41" i="17" s="1"/>
  <c r="E41" i="17" a="1"/>
  <c r="E41" i="17" s="1"/>
  <c r="D41" i="17" a="1"/>
  <c r="D41" i="17" s="1"/>
  <c r="C41" i="17" a="1"/>
  <c r="C41" i="17" s="1"/>
  <c r="F40" i="17" a="1"/>
  <c r="F40" i="17" s="1"/>
  <c r="E40" i="17" a="1"/>
  <c r="E40" i="17" s="1"/>
  <c r="D40" i="17" a="1"/>
  <c r="D40" i="17" s="1"/>
  <c r="C40" i="17" a="1"/>
  <c r="C40" i="17" s="1"/>
  <c r="F39" i="17" a="1"/>
  <c r="F39" i="17" s="1"/>
  <c r="E39" i="17" a="1"/>
  <c r="E39" i="17" s="1"/>
  <c r="D39" i="17" a="1"/>
  <c r="D39" i="17" s="1"/>
  <c r="C39" i="17" a="1"/>
  <c r="C39" i="17" s="1"/>
  <c r="F38" i="17" a="1"/>
  <c r="F38" i="17" s="1"/>
  <c r="E38" i="17" a="1"/>
  <c r="E38" i="17" s="1"/>
  <c r="D38" i="17" a="1"/>
  <c r="D38" i="17" s="1"/>
  <c r="C38" i="17" a="1"/>
  <c r="C38" i="17" s="1"/>
  <c r="L19" i="16" l="1" a="1"/>
  <c r="L19" i="16" s="1"/>
  <c r="K19" i="16" a="1"/>
  <c r="K19" i="16" s="1"/>
  <c r="L18" i="16" a="1"/>
  <c r="L18" i="16" s="1"/>
  <c r="K18" i="16" a="1"/>
  <c r="K18" i="16" s="1"/>
  <c r="L17" i="16" a="1"/>
  <c r="L17" i="16" s="1"/>
  <c r="K17" i="16" a="1"/>
  <c r="K17" i="16" s="1"/>
  <c r="L16" i="16" a="1"/>
  <c r="L16" i="16" s="1"/>
  <c r="K16" i="16" a="1"/>
  <c r="K16" i="16" s="1"/>
  <c r="L15" i="16" a="1"/>
  <c r="L15" i="16" s="1"/>
  <c r="K15" i="16" a="1"/>
  <c r="K15" i="16" s="1"/>
  <c r="N25" i="15" l="1" a="1"/>
  <c r="N25" i="15" s="1"/>
  <c r="M25" i="15" a="1"/>
  <c r="M25" i="15" s="1"/>
  <c r="L25" i="15" a="1"/>
  <c r="L25" i="15" s="1"/>
  <c r="K25" i="15" a="1"/>
  <c r="K25" i="15" s="1"/>
  <c r="J25" i="15" a="1"/>
  <c r="J25" i="15" s="1"/>
  <c r="N24" i="15" a="1"/>
  <c r="N24" i="15" s="1"/>
  <c r="M24" i="15" a="1"/>
  <c r="M24" i="15" s="1"/>
  <c r="L24" i="15" a="1"/>
  <c r="L24" i="15" s="1"/>
  <c r="K24" i="15" a="1"/>
  <c r="K24" i="15" s="1"/>
  <c r="J24" i="15" a="1"/>
  <c r="J24" i="15" s="1"/>
  <c r="N23" i="15" a="1"/>
  <c r="N23" i="15" s="1"/>
  <c r="M23" i="15" a="1"/>
  <c r="M23" i="15" s="1"/>
  <c r="L23" i="15" a="1"/>
  <c r="L23" i="15" s="1"/>
  <c r="K23" i="15" a="1"/>
  <c r="K23" i="15" s="1"/>
  <c r="J23" i="15" a="1"/>
  <c r="J23" i="15" s="1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M6" i="15"/>
  <c r="M5" i="15"/>
  <c r="M4" i="15"/>
  <c r="M3" i="15"/>
  <c r="B31" i="14" l="1" a="1"/>
  <c r="B31" i="14" s="1"/>
  <c r="B30" i="14" a="1"/>
  <c r="B30" i="14" s="1"/>
  <c r="B29" i="14" a="1"/>
  <c r="B29" i="14" s="1"/>
  <c r="B28" i="14" a="1"/>
  <c r="B28" i="14" s="1"/>
  <c r="J36" i="13" l="1" a="1"/>
  <c r="J36" i="13" s="1"/>
  <c r="I36" i="13" a="1"/>
  <c r="I36" i="13" s="1"/>
  <c r="J35" i="13" a="1"/>
  <c r="J35" i="13" s="1"/>
  <c r="I35" i="13" a="1"/>
  <c r="I35" i="13" s="1"/>
  <c r="J34" i="13" a="1"/>
  <c r="J34" i="13" s="1"/>
  <c r="I34" i="13" a="1"/>
  <c r="I34" i="13" s="1"/>
  <c r="E42" i="13"/>
  <c r="E41" i="13"/>
  <c r="D38" i="13"/>
  <c r="I34" i="11" l="1" a="1"/>
  <c r="I34" i="11" s="1"/>
  <c r="I33" i="11" a="1"/>
  <c r="I33" i="11" s="1"/>
  <c r="I32" i="11" a="1"/>
  <c r="I32" i="11" s="1"/>
  <c r="E42" i="4" l="1"/>
  <c r="E41" i="4"/>
  <c r="F55" i="2" l="1"/>
  <c r="F54" i="2"/>
  <c r="F53" i="2"/>
  <c r="F52" i="2"/>
  <c r="F51" i="2"/>
  <c r="F50" i="2"/>
  <c r="F49" i="2"/>
  <c r="F48" i="2"/>
  <c r="F47" i="2"/>
  <c r="F4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<sst xmlns="http://schemas.openxmlformats.org/spreadsheetml/2006/main" count="3307" uniqueCount="1042">
  <si>
    <t>[표1]</t>
    <phoneticPr fontId="4" type="noConversion"/>
  </si>
  <si>
    <t>기준일 :</t>
    <phoneticPr fontId="4" type="noConversion"/>
  </si>
  <si>
    <t>[표2] 기본요금/할인율</t>
    <phoneticPr fontId="4" type="noConversion"/>
  </si>
  <si>
    <t>구분</t>
    <phoneticPr fontId="4" type="noConversion"/>
  </si>
  <si>
    <t>대상</t>
    <phoneticPr fontId="4" type="noConversion"/>
  </si>
  <si>
    <t>성명</t>
  </si>
  <si>
    <t>이벤트주차</t>
    <phoneticPr fontId="4" type="noConversion"/>
  </si>
  <si>
    <t>이벤트날짜</t>
    <phoneticPr fontId="4" type="noConversion"/>
  </si>
  <si>
    <t>참가인원</t>
    <phoneticPr fontId="4" type="noConversion"/>
  </si>
  <si>
    <t>참가비</t>
    <phoneticPr fontId="4" type="noConversion"/>
  </si>
  <si>
    <t>비고</t>
    <phoneticPr fontId="4" type="noConversion"/>
  </si>
  <si>
    <t>요일</t>
    <phoneticPr fontId="4" type="noConversion"/>
  </si>
  <si>
    <t>이벤트명</t>
    <phoneticPr fontId="4" type="noConversion"/>
  </si>
  <si>
    <t>기본요금</t>
    <phoneticPr fontId="4" type="noConversion"/>
  </si>
  <si>
    <t>회원</t>
    <phoneticPr fontId="4" type="noConversion"/>
  </si>
  <si>
    <t>박연</t>
  </si>
  <si>
    <t>이순신</t>
  </si>
  <si>
    <t>월요일</t>
    <phoneticPr fontId="4" type="noConversion"/>
  </si>
  <si>
    <t>휴관</t>
    <phoneticPr fontId="4" type="noConversion"/>
  </si>
  <si>
    <t>비회원</t>
    <phoneticPr fontId="4" type="noConversion"/>
  </si>
  <si>
    <t>주부</t>
    <phoneticPr fontId="4" type="noConversion"/>
  </si>
  <si>
    <t>성삼문</t>
  </si>
  <si>
    <t>화요일</t>
  </si>
  <si>
    <t>힐링요일</t>
    <phoneticPr fontId="4" type="noConversion"/>
  </si>
  <si>
    <t>송시열</t>
  </si>
  <si>
    <t>수요일</t>
  </si>
  <si>
    <t>낭만요일</t>
    <phoneticPr fontId="4" type="noConversion"/>
  </si>
  <si>
    <t>직장인</t>
    <phoneticPr fontId="4" type="noConversion"/>
  </si>
  <si>
    <t>지석영</t>
  </si>
  <si>
    <t>목요일</t>
  </si>
  <si>
    <t>문학요일</t>
    <phoneticPr fontId="4" type="noConversion"/>
  </si>
  <si>
    <t>임꺽정</t>
  </si>
  <si>
    <t>금요일</t>
  </si>
  <si>
    <t>탐구요일</t>
    <phoneticPr fontId="4" type="noConversion"/>
  </si>
  <si>
    <t>성춘향</t>
  </si>
  <si>
    <t>토요일</t>
  </si>
  <si>
    <t>싱싱요일</t>
    <phoneticPr fontId="4" type="noConversion"/>
  </si>
  <si>
    <t>어린이</t>
    <phoneticPr fontId="4" type="noConversion"/>
  </si>
  <si>
    <t>홍영식</t>
  </si>
  <si>
    <t>일요일</t>
  </si>
  <si>
    <t>특강요일</t>
    <phoneticPr fontId="4" type="noConversion"/>
  </si>
  <si>
    <t>권율</t>
  </si>
  <si>
    <t>안정복</t>
  </si>
  <si>
    <t>[표3]</t>
    <phoneticPr fontId="4" type="noConversion"/>
  </si>
  <si>
    <t>청소년</t>
    <phoneticPr fontId="4" type="noConversion"/>
  </si>
  <si>
    <t>김시습</t>
  </si>
  <si>
    <t>대상</t>
    <phoneticPr fontId="4" type="noConversion"/>
  </si>
  <si>
    <t>한용운</t>
  </si>
  <si>
    <t>정약용</t>
  </si>
  <si>
    <t>어르신</t>
    <phoneticPr fontId="4" type="noConversion"/>
  </si>
  <si>
    <t>[표4]</t>
    <phoneticPr fontId="4" type="noConversion"/>
  </si>
  <si>
    <t>날짜</t>
    <phoneticPr fontId="4" type="noConversion"/>
  </si>
  <si>
    <t>참가비율</t>
    <phoneticPr fontId="4" type="noConversion"/>
  </si>
  <si>
    <t>2021-02-30</t>
  </si>
  <si>
    <t>회원</t>
  </si>
  <si>
    <t>어르신</t>
  </si>
  <si>
    <t>회원-1주차</t>
  </si>
  <si>
    <t>※</t>
  </si>
  <si>
    <t>청소년</t>
  </si>
  <si>
    <t>회원-4주차</t>
  </si>
  <si>
    <t>비회원</t>
  </si>
  <si>
    <t>주부</t>
  </si>
  <si>
    <t>비회원-1주차</t>
  </si>
  <si>
    <t/>
  </si>
  <si>
    <t>회원-3주차</t>
  </si>
  <si>
    <t>직장인</t>
  </si>
  <si>
    <t>회원-2주차</t>
  </si>
  <si>
    <t>어린이</t>
  </si>
  <si>
    <t>비회원-4주차</t>
  </si>
  <si>
    <t>임원이</t>
  </si>
  <si>
    <t>이구름</t>
  </si>
  <si>
    <t>비회원-2주차</t>
  </si>
  <si>
    <t>김중건</t>
  </si>
  <si>
    <t>배사공</t>
  </si>
  <si>
    <t>김진상</t>
  </si>
  <si>
    <t>고진웅</t>
  </si>
  <si>
    <t>안대훈</t>
  </si>
  <si>
    <t>비회원-3주차</t>
  </si>
  <si>
    <t>민병욱</t>
  </si>
  <si>
    <t>김솔오</t>
  </si>
  <si>
    <t>오덕우</t>
  </si>
  <si>
    <t>한마식</t>
  </si>
  <si>
    <t>김은소</t>
  </si>
  <si>
    <t>임채빈</t>
  </si>
  <si>
    <t>한아름</t>
  </si>
  <si>
    <t>유벼리</t>
  </si>
  <si>
    <t>강한후</t>
  </si>
  <si>
    <t>설진성</t>
  </si>
  <si>
    <t>박호영</t>
  </si>
  <si>
    <t>38.7%</t>
  </si>
  <si>
    <t>19.4%</t>
  </si>
  <si>
    <t>29.0%</t>
  </si>
  <si>
    <t>12.9%</t>
  </si>
  <si>
    <t>[표1]</t>
    <phoneticPr fontId="4" type="noConversion"/>
  </si>
  <si>
    <t>환자번호</t>
    <phoneticPr fontId="4" type="noConversion"/>
  </si>
  <si>
    <t>이름</t>
    <phoneticPr fontId="4" type="noConversion"/>
  </si>
  <si>
    <t>성별</t>
    <phoneticPr fontId="4" type="noConversion"/>
  </si>
  <si>
    <t>나이</t>
    <phoneticPr fontId="4" type="noConversion"/>
  </si>
  <si>
    <t>수급자등급</t>
    <phoneticPr fontId="4" type="noConversion"/>
  </si>
  <si>
    <t>수급자유형</t>
    <phoneticPr fontId="4" type="noConversion"/>
  </si>
  <si>
    <t>서비스명</t>
    <phoneticPr fontId="4" type="noConversion"/>
  </si>
  <si>
    <t>이용일수</t>
    <phoneticPr fontId="4" type="noConversion"/>
  </si>
  <si>
    <t>이용시간</t>
    <phoneticPr fontId="4" type="noConversion"/>
  </si>
  <si>
    <t>이용일구분</t>
    <phoneticPr fontId="4" type="noConversion"/>
  </si>
  <si>
    <t>급여비용</t>
    <phoneticPr fontId="4" type="noConversion"/>
  </si>
  <si>
    <t>공단부담금</t>
    <phoneticPr fontId="4" type="noConversion"/>
  </si>
  <si>
    <t>본인부담금</t>
    <phoneticPr fontId="4" type="noConversion"/>
  </si>
  <si>
    <t>기타</t>
    <phoneticPr fontId="4" type="noConversion"/>
  </si>
  <si>
    <t>A8952</t>
  </si>
  <si>
    <t>사미인</t>
  </si>
  <si>
    <t>방문목욕</t>
    <phoneticPr fontId="4" type="noConversion"/>
  </si>
  <si>
    <t>B6891</t>
  </si>
  <si>
    <t>안태호</t>
  </si>
  <si>
    <t>A3717</t>
  </si>
  <si>
    <t>C8576</t>
  </si>
  <si>
    <t>김지민</t>
  </si>
  <si>
    <t>D4273</t>
  </si>
  <si>
    <t>송준석</t>
  </si>
  <si>
    <t>방문요양</t>
    <phoneticPr fontId="4" type="noConversion"/>
  </si>
  <si>
    <t>A9679</t>
  </si>
  <si>
    <t>D7978</t>
  </si>
  <si>
    <t>이수상</t>
  </si>
  <si>
    <t>C5822</t>
  </si>
  <si>
    <t>도우미</t>
  </si>
  <si>
    <t>D3886</t>
  </si>
  <si>
    <t>홍태완</t>
  </si>
  <si>
    <t>방문간호</t>
    <phoneticPr fontId="4" type="noConversion"/>
  </si>
  <si>
    <t>A8240</t>
  </si>
  <si>
    <t>은종서</t>
  </si>
  <si>
    <t>D1787</t>
  </si>
  <si>
    <t>A1495</t>
  </si>
  <si>
    <t>은수저</t>
  </si>
  <si>
    <t>D1971</t>
  </si>
  <si>
    <t>김미향</t>
  </si>
  <si>
    <t>단기보호</t>
    <phoneticPr fontId="4" type="noConversion"/>
  </si>
  <si>
    <t>D4877</t>
  </si>
  <si>
    <t>양순호</t>
  </si>
  <si>
    <t>A7371</t>
  </si>
  <si>
    <t>김장철</t>
  </si>
  <si>
    <t>B7149</t>
  </si>
  <si>
    <t>남호진</t>
  </si>
  <si>
    <t>C1749</t>
  </si>
  <si>
    <t>우태영</t>
  </si>
  <si>
    <t>A9810</t>
  </si>
  <si>
    <t>이다음</t>
  </si>
  <si>
    <t>C3897</t>
  </si>
  <si>
    <t>차주인</t>
  </si>
  <si>
    <t>D1595</t>
  </si>
  <si>
    <t>왕건이</t>
  </si>
  <si>
    <t>A6220</t>
  </si>
  <si>
    <t>윤철수</t>
  </si>
  <si>
    <t>D6798</t>
  </si>
  <si>
    <t>황국영</t>
  </si>
  <si>
    <t>A1899</t>
  </si>
  <si>
    <t>D6171</t>
  </si>
  <si>
    <t>강다구</t>
  </si>
  <si>
    <t>C3852</t>
  </si>
  <si>
    <t>나진만</t>
  </si>
  <si>
    <t>A5662</t>
  </si>
  <si>
    <t>박소희</t>
  </si>
  <si>
    <t>[표2] 월한도액</t>
    <phoneticPr fontId="4" type="noConversion"/>
  </si>
  <si>
    <t>[표3] 본인부담비율</t>
    <phoneticPr fontId="4" type="noConversion"/>
  </si>
  <si>
    <t>[표4] 일당</t>
    <phoneticPr fontId="4" type="noConversion"/>
  </si>
  <si>
    <t>등급</t>
    <phoneticPr fontId="4" type="noConversion"/>
  </si>
  <si>
    <t>수급자유형</t>
    <phoneticPr fontId="4" type="noConversion"/>
  </si>
  <si>
    <t>본인부담비율</t>
    <phoneticPr fontId="4" type="noConversion"/>
  </si>
  <si>
    <t>전문요양병원</t>
    <phoneticPr fontId="4" type="noConversion"/>
  </si>
  <si>
    <t>노인요양병원</t>
    <phoneticPr fontId="4" type="noConversion"/>
  </si>
  <si>
    <t>공동생활가정</t>
    <phoneticPr fontId="4" type="noConversion"/>
  </si>
  <si>
    <t>월한도액</t>
    <phoneticPr fontId="4" type="noConversion"/>
  </si>
  <si>
    <t>일반</t>
    <phoneticPr fontId="4" type="noConversion"/>
  </si>
  <si>
    <t>기타</t>
    <phoneticPr fontId="4" type="noConversion"/>
  </si>
  <si>
    <t>기초생활</t>
    <phoneticPr fontId="4" type="noConversion"/>
  </si>
  <si>
    <t>[표5] 수급자등급별 서비스명별 이용일수의 합</t>
    <phoneticPr fontId="4" type="noConversion"/>
  </si>
  <si>
    <t>수급자등급</t>
    <phoneticPr fontId="4" type="noConversion"/>
  </si>
  <si>
    <t>[표6] 나이별 빈도수</t>
    <phoneticPr fontId="4" type="noConversion"/>
  </si>
  <si>
    <t>빈도수</t>
    <phoneticPr fontId="4" type="noConversion"/>
  </si>
  <si>
    <t>[표7]</t>
    <phoneticPr fontId="4" type="noConversion"/>
  </si>
  <si>
    <t>보호시설</t>
    <phoneticPr fontId="4" type="noConversion"/>
  </si>
  <si>
    <t>급여</t>
    <phoneticPr fontId="4" type="noConversion"/>
  </si>
  <si>
    <t>D347</t>
    <phoneticPr fontId="4" type="noConversion"/>
  </si>
  <si>
    <t>전문요양병원</t>
    <phoneticPr fontId="4" type="noConversion"/>
  </si>
  <si>
    <t>A7367</t>
    <phoneticPr fontId="4" type="noConversion"/>
  </si>
  <si>
    <t>B4549</t>
    <phoneticPr fontId="4" type="noConversion"/>
  </si>
  <si>
    <t>C8949</t>
    <phoneticPr fontId="4" type="noConversion"/>
  </si>
  <si>
    <t>노인요양병원</t>
    <phoneticPr fontId="4" type="noConversion"/>
  </si>
  <si>
    <t>A9670</t>
    <phoneticPr fontId="4" type="noConversion"/>
  </si>
  <si>
    <t>C4397</t>
    <phoneticPr fontId="4" type="noConversion"/>
  </si>
  <si>
    <t>A2345</t>
    <phoneticPr fontId="4" type="noConversion"/>
  </si>
  <si>
    <t>공동생활가정</t>
    <phoneticPr fontId="4" type="noConversion"/>
  </si>
  <si>
    <t>D3432</t>
    <phoneticPr fontId="4" type="noConversion"/>
  </si>
  <si>
    <t>C4572</t>
    <phoneticPr fontId="4" type="noConversion"/>
  </si>
  <si>
    <t>A3421</t>
    <phoneticPr fontId="4" type="noConversion"/>
  </si>
  <si>
    <t>노인요양병원</t>
    <phoneticPr fontId="4" type="noConversion"/>
  </si>
  <si>
    <t>여</t>
  </si>
  <si>
    <t>기초생활</t>
  </si>
  <si>
    <t>방문목욕</t>
  </si>
  <si>
    <t>평일</t>
  </si>
  <si>
    <t>관심대상</t>
  </si>
  <si>
    <t>남</t>
  </si>
  <si>
    <t>일반</t>
  </si>
  <si>
    <t>이영심</t>
  </si>
  <si>
    <t>기타</t>
  </si>
  <si>
    <t>방문간호</t>
  </si>
  <si>
    <t>단기보호</t>
  </si>
  <si>
    <t>방문요양</t>
  </si>
  <si>
    <t>치매</t>
  </si>
  <si>
    <t>임보미</t>
  </si>
  <si>
    <t>휴일</t>
  </si>
  <si>
    <t>심야</t>
  </si>
  <si>
    <t>조용희</t>
  </si>
  <si>
    <t>고인숙</t>
  </si>
  <si>
    <t>▣▣▣▣▣▣▣</t>
  </si>
  <si>
    <t>▣▣▣▣</t>
  </si>
  <si>
    <t>▣▣▣▣▣▣▣▣</t>
  </si>
  <si>
    <t>[표1]</t>
    <phoneticPr fontId="4" type="noConversion"/>
  </si>
  <si>
    <t>수강과목</t>
    <phoneticPr fontId="4" type="noConversion"/>
  </si>
  <si>
    <t>1차</t>
    <phoneticPr fontId="4" type="noConversion"/>
  </si>
  <si>
    <t>2차</t>
    <phoneticPr fontId="4" type="noConversion"/>
  </si>
  <si>
    <t>양경숙</t>
  </si>
  <si>
    <t>데이터분석-고급</t>
    <phoneticPr fontId="4" type="noConversion"/>
  </si>
  <si>
    <t>차태현</t>
  </si>
  <si>
    <t>코딩-중급</t>
    <phoneticPr fontId="4" type="noConversion"/>
  </si>
  <si>
    <t>소미선</t>
  </si>
  <si>
    <t>코딩-고급</t>
    <phoneticPr fontId="4" type="noConversion"/>
  </si>
  <si>
    <t>참사랑</t>
  </si>
  <si>
    <t>장길산</t>
  </si>
  <si>
    <t>클라우드-중급</t>
    <phoneticPr fontId="4" type="noConversion"/>
  </si>
  <si>
    <t>장하다</t>
  </si>
  <si>
    <t>클라우드-초급</t>
    <phoneticPr fontId="4" type="noConversion"/>
  </si>
  <si>
    <t>유경수</t>
  </si>
  <si>
    <t>데이터분석-초급</t>
    <phoneticPr fontId="4" type="noConversion"/>
  </si>
  <si>
    <t>김영수</t>
  </si>
  <si>
    <t>곽수지</t>
  </si>
  <si>
    <t>데이터분석-중급</t>
    <phoneticPr fontId="4" type="noConversion"/>
  </si>
  <si>
    <t>이영덕</t>
  </si>
  <si>
    <t>임지영</t>
  </si>
  <si>
    <t>권태산</t>
  </si>
  <si>
    <t>클라우드-고급</t>
    <phoneticPr fontId="4" type="noConversion"/>
  </si>
  <si>
    <t>김성수</t>
  </si>
  <si>
    <t>김정근</t>
  </si>
  <si>
    <t>김종남</t>
  </si>
  <si>
    <t>최지원</t>
  </si>
  <si>
    <t>편영표</t>
  </si>
  <si>
    <t>김창무</t>
  </si>
  <si>
    <t>이태백</t>
  </si>
  <si>
    <t>최재형</t>
  </si>
  <si>
    <t>김미연</t>
  </si>
  <si>
    <t>[표2] 난이도별 과목별 인원수</t>
    <phoneticPr fontId="4" type="noConversion"/>
  </si>
  <si>
    <t>[표4] 수강과목별 최대점수</t>
    <phoneticPr fontId="4" type="noConversion"/>
  </si>
  <si>
    <t>난이도</t>
    <phoneticPr fontId="4" type="noConversion"/>
  </si>
  <si>
    <t>코딩</t>
    <phoneticPr fontId="4" type="noConversion"/>
  </si>
  <si>
    <t>데이터분석</t>
    <phoneticPr fontId="4" type="noConversion"/>
  </si>
  <si>
    <t>클라우드</t>
    <phoneticPr fontId="4" type="noConversion"/>
  </si>
  <si>
    <t>3차</t>
    <phoneticPr fontId="4" type="noConversion"/>
  </si>
  <si>
    <t>초급</t>
    <phoneticPr fontId="4" type="noConversion"/>
  </si>
  <si>
    <t>코딩-초급</t>
    <phoneticPr fontId="4" type="noConversion"/>
  </si>
  <si>
    <t>중급</t>
    <phoneticPr fontId="4" type="noConversion"/>
  </si>
  <si>
    <t>고급</t>
    <phoneticPr fontId="4" type="noConversion"/>
  </si>
  <si>
    <t>[표3] 평균별 할인율표</t>
    <phoneticPr fontId="4" type="noConversion"/>
  </si>
  <si>
    <t>평균</t>
    <phoneticPr fontId="4" type="noConversion"/>
  </si>
  <si>
    <t>수강료할인율</t>
    <phoneticPr fontId="4" type="noConversion"/>
  </si>
  <si>
    <t>수강과목</t>
  </si>
  <si>
    <t>출석일수</t>
  </si>
  <si>
    <t>결석일수</t>
  </si>
  <si>
    <t>1차</t>
  </si>
  <si>
    <t>2차</t>
  </si>
  <si>
    <t>3차</t>
  </si>
  <si>
    <t>총점</t>
  </si>
  <si>
    <t>성적평가</t>
  </si>
  <si>
    <t>수강료할인율</t>
  </si>
  <si>
    <t>비고</t>
  </si>
  <si>
    <t>코딩-고급</t>
  </si>
  <si>
    <t>Pass</t>
  </si>
  <si>
    <t>김홍성</t>
  </si>
  <si>
    <t>데이터분석-고급</t>
  </si>
  <si>
    <t>출석우수</t>
  </si>
  <si>
    <t>코딩-중급</t>
  </si>
  <si>
    <t>임세일</t>
  </si>
  <si>
    <t>클라우드-초급</t>
  </si>
  <si>
    <t>-</t>
  </si>
  <si>
    <t>재수강</t>
  </si>
  <si>
    <t>클라우드-중급</t>
  </si>
  <si>
    <t>데이터분석-초급</t>
  </si>
  <si>
    <t>강진희</t>
  </si>
  <si>
    <t>강경수</t>
  </si>
  <si>
    <t>데이터분석-중급</t>
  </si>
  <si>
    <t>조진홍</t>
  </si>
  <si>
    <t>김소소</t>
  </si>
  <si>
    <t>우나경</t>
  </si>
  <si>
    <t>클라우드-고급</t>
  </si>
  <si>
    <t>코딩-초급</t>
  </si>
  <si>
    <t>지옥민</t>
  </si>
  <si>
    <t>양진민</t>
  </si>
  <si>
    <t>[표1]</t>
    <phoneticPr fontId="4" type="noConversion"/>
  </si>
  <si>
    <t>비품명</t>
    <phoneticPr fontId="4" type="noConversion"/>
  </si>
  <si>
    <t>A4583C</t>
  </si>
  <si>
    <t>B4163C</t>
  </si>
  <si>
    <t>C5988N</t>
  </si>
  <si>
    <t>D2625K</t>
  </si>
  <si>
    <t>E0187K</t>
  </si>
  <si>
    <t>A4809N</t>
  </si>
  <si>
    <t>B9774N</t>
  </si>
  <si>
    <t>E8614K</t>
  </si>
  <si>
    <t>A1286C</t>
  </si>
  <si>
    <t>D5938C</t>
  </si>
  <si>
    <t>E0990N</t>
  </si>
  <si>
    <t>D5474K</t>
  </si>
  <si>
    <t>B6485K</t>
  </si>
  <si>
    <t>C7921N</t>
  </si>
  <si>
    <t>B2839C</t>
  </si>
  <si>
    <t>C8958C</t>
  </si>
  <si>
    <t>C4016N</t>
  </si>
  <si>
    <t>B5593K</t>
  </si>
  <si>
    <t>D2591N</t>
  </si>
  <si>
    <t>E2469K</t>
  </si>
  <si>
    <t>A1840C</t>
  </si>
  <si>
    <t>C7798N</t>
  </si>
  <si>
    <t>D7039K</t>
  </si>
  <si>
    <t>D9051C</t>
  </si>
  <si>
    <t>E2409N</t>
  </si>
  <si>
    <t>A9332K</t>
  </si>
  <si>
    <t>A4713C</t>
  </si>
  <si>
    <t>B9656K</t>
  </si>
  <si>
    <t>[표2]</t>
    <phoneticPr fontId="4" type="noConversion"/>
  </si>
  <si>
    <t>[표3]</t>
    <phoneticPr fontId="4" type="noConversion"/>
  </si>
  <si>
    <t>부서코드</t>
    <phoneticPr fontId="4" type="noConversion"/>
  </si>
  <si>
    <t>A</t>
    <phoneticPr fontId="4" type="noConversion"/>
  </si>
  <si>
    <t>B</t>
    <phoneticPr fontId="4" type="noConversion"/>
  </si>
  <si>
    <t>C</t>
    <phoneticPr fontId="4" type="noConversion"/>
  </si>
  <si>
    <t>D</t>
    <phoneticPr fontId="4" type="noConversion"/>
  </si>
  <si>
    <t>E</t>
    <phoneticPr fontId="4" type="noConversion"/>
  </si>
  <si>
    <t>분류코드</t>
    <phoneticPr fontId="4" type="noConversion"/>
  </si>
  <si>
    <t>분류</t>
    <phoneticPr fontId="4" type="noConversion"/>
  </si>
  <si>
    <t>잔존가치</t>
    <phoneticPr fontId="4" type="noConversion"/>
  </si>
  <si>
    <t>감가상각비</t>
    <phoneticPr fontId="4" type="noConversion"/>
  </si>
  <si>
    <t>부서</t>
    <phoneticPr fontId="4" type="noConversion"/>
  </si>
  <si>
    <t>기획부</t>
    <phoneticPr fontId="4" type="noConversion"/>
  </si>
  <si>
    <t>영업부</t>
    <phoneticPr fontId="4" type="noConversion"/>
  </si>
  <si>
    <t>인사부</t>
    <phoneticPr fontId="4" type="noConversion"/>
  </si>
  <si>
    <t>홍보부</t>
    <phoneticPr fontId="4" type="noConversion"/>
  </si>
  <si>
    <t>총무부</t>
    <phoneticPr fontId="4" type="noConversion"/>
  </si>
  <si>
    <t>컴퓨터 및 주변기기</t>
    <phoneticPr fontId="4" type="noConversion"/>
  </si>
  <si>
    <t>N</t>
    <phoneticPr fontId="4" type="noConversion"/>
  </si>
  <si>
    <t>냉/난방기기</t>
    <phoneticPr fontId="4" type="noConversion"/>
  </si>
  <si>
    <t>[표4]</t>
    <phoneticPr fontId="4" type="noConversion"/>
  </si>
  <si>
    <t>[표5]</t>
    <phoneticPr fontId="4" type="noConversion"/>
  </si>
  <si>
    <t>K</t>
    <phoneticPr fontId="4" type="noConversion"/>
  </si>
  <si>
    <t>가구</t>
    <phoneticPr fontId="4" type="noConversion"/>
  </si>
  <si>
    <t>내용연수</t>
    <phoneticPr fontId="4" type="noConversion"/>
  </si>
  <si>
    <t>컴퓨터/복합기 감가상각비 평균</t>
    <phoneticPr fontId="4" type="noConversion"/>
  </si>
  <si>
    <t>구매일</t>
  </si>
  <si>
    <t>구분코드</t>
  </si>
  <si>
    <t>비품코드</t>
  </si>
  <si>
    <t>비품명</t>
  </si>
  <si>
    <t>취득원가</t>
  </si>
  <si>
    <t>내용연수</t>
  </si>
  <si>
    <t>잔존가치</t>
  </si>
  <si>
    <t>감가상각비</t>
  </si>
  <si>
    <t>기획부-프린터</t>
  </si>
  <si>
    <t>프린터</t>
  </si>
  <si>
    <t>전자제품</t>
  </si>
  <si>
    <t>영업부-컴퓨터</t>
  </si>
  <si>
    <t>컴퓨터</t>
  </si>
  <si>
    <t>인사부-에어컨</t>
  </si>
  <si>
    <t>에어컨</t>
  </si>
  <si>
    <t>홍보부-책상</t>
  </si>
  <si>
    <t>책상</t>
  </si>
  <si>
    <t>가구</t>
  </si>
  <si>
    <t>총무부-쇼파</t>
  </si>
  <si>
    <t>쇼파</t>
  </si>
  <si>
    <t>기획부-냉온풍기</t>
  </si>
  <si>
    <t>냉온풍기</t>
  </si>
  <si>
    <t>영업부-에어컨</t>
  </si>
  <si>
    <t>총무부-의자</t>
  </si>
  <si>
    <t>의자</t>
  </si>
  <si>
    <t>기획부-컴퓨터</t>
  </si>
  <si>
    <t>홍보부-복합기</t>
  </si>
  <si>
    <t>복합기</t>
  </si>
  <si>
    <t>총무부-전기히터</t>
  </si>
  <si>
    <t>전기히터</t>
  </si>
  <si>
    <t>영업부-쇼파</t>
  </si>
  <si>
    <t>인사부-전기히터</t>
  </si>
  <si>
    <t>영업부-스캐너</t>
  </si>
  <si>
    <t>스캐너</t>
  </si>
  <si>
    <t>인사부-프린터</t>
  </si>
  <si>
    <t>인사부-냉온풍기</t>
  </si>
  <si>
    <t>영업부-의자</t>
  </si>
  <si>
    <t>홍보부-전기히터</t>
  </si>
  <si>
    <t>기획부-복합기</t>
  </si>
  <si>
    <t>홍보부-의자</t>
  </si>
  <si>
    <t>홍보부-컴퓨터</t>
  </si>
  <si>
    <t>총무부-선풍기</t>
  </si>
  <si>
    <t>선풍기</t>
  </si>
  <si>
    <t>기획부-쇼파</t>
  </si>
  <si>
    <t>영업부-테이블</t>
  </si>
  <si>
    <t>테이블</t>
  </si>
  <si>
    <t>비품명</t>
    <phoneticPr fontId="4" type="noConversion"/>
  </si>
  <si>
    <t>최빈수</t>
    <phoneticPr fontId="4" type="noConversion"/>
  </si>
  <si>
    <t>컴퓨터</t>
    <phoneticPr fontId="4" type="noConversion"/>
  </si>
  <si>
    <t>복합기</t>
    <phoneticPr fontId="4" type="noConversion"/>
  </si>
  <si>
    <t>기준일 :</t>
    <phoneticPr fontId="4" type="noConversion"/>
  </si>
  <si>
    <t>성명</t>
    <phoneticPr fontId="4" type="noConversion"/>
  </si>
  <si>
    <t>지점</t>
    <phoneticPr fontId="4" type="noConversion"/>
  </si>
  <si>
    <t>연이율</t>
    <phoneticPr fontId="4" type="noConversion"/>
  </si>
  <si>
    <t>가계부담</t>
    <phoneticPr fontId="4" type="noConversion"/>
  </si>
  <si>
    <t>담보여부</t>
    <phoneticPr fontId="4" type="noConversion"/>
  </si>
  <si>
    <t>S02</t>
    <phoneticPr fontId="4" type="noConversion"/>
  </si>
  <si>
    <t>윤수아</t>
  </si>
  <si>
    <t>U01</t>
    <phoneticPr fontId="4" type="noConversion"/>
  </si>
  <si>
    <t>오두환</t>
  </si>
  <si>
    <t>U02</t>
    <phoneticPr fontId="4" type="noConversion"/>
  </si>
  <si>
    <t>이지형</t>
  </si>
  <si>
    <t>안덕구</t>
  </si>
  <si>
    <t>B02</t>
    <phoneticPr fontId="4" type="noConversion"/>
  </si>
  <si>
    <t>한태수</t>
  </si>
  <si>
    <t>사오정</t>
  </si>
  <si>
    <t>B01</t>
    <phoneticPr fontId="4" type="noConversion"/>
  </si>
  <si>
    <t>이미영</t>
  </si>
  <si>
    <t>S01</t>
    <phoneticPr fontId="4" type="noConversion"/>
  </si>
  <si>
    <t>김성룡</t>
  </si>
  <si>
    <t>김기자</t>
  </si>
  <si>
    <t>구기자</t>
  </si>
  <si>
    <t>유민한</t>
  </si>
  <si>
    <t>맹지오</t>
  </si>
  <si>
    <t>이철희</t>
  </si>
  <si>
    <t>우주태</t>
  </si>
  <si>
    <t>이희용</t>
  </si>
  <si>
    <t>이미경</t>
  </si>
  <si>
    <t>한명구</t>
  </si>
  <si>
    <t>김철수</t>
  </si>
  <si>
    <t>박병서</t>
  </si>
  <si>
    <t>박철형</t>
  </si>
  <si>
    <t>박연서</t>
  </si>
  <si>
    <t>김오지</t>
  </si>
  <si>
    <t>장창하</t>
  </si>
  <si>
    <t>서울이</t>
  </si>
  <si>
    <t>오동추</t>
  </si>
  <si>
    <t>[표2] 월상환금액에 따른 가계부담</t>
    <phoneticPr fontId="4" type="noConversion"/>
  </si>
  <si>
    <t>[표3] 지점별 최대 매출금액의 전체 순위</t>
    <phoneticPr fontId="4" type="noConversion"/>
  </si>
  <si>
    <t>[표4] 지역별 대출금액의 합계</t>
    <phoneticPr fontId="4" type="noConversion"/>
  </si>
  <si>
    <t>월상환금액</t>
    <phoneticPr fontId="4" type="noConversion"/>
  </si>
  <si>
    <t>최대 대출금액 순위</t>
    <phoneticPr fontId="4" type="noConversion"/>
  </si>
  <si>
    <t>지역코드</t>
    <phoneticPr fontId="4" type="noConversion"/>
  </si>
  <si>
    <t>지역</t>
    <phoneticPr fontId="4" type="noConversion"/>
  </si>
  <si>
    <t>대출금액합계</t>
    <phoneticPr fontId="4" type="noConversion"/>
  </si>
  <si>
    <t>적음</t>
    <phoneticPr fontId="4" type="noConversion"/>
  </si>
  <si>
    <t>S</t>
    <phoneticPr fontId="4" type="noConversion"/>
  </si>
  <si>
    <t>서울</t>
    <phoneticPr fontId="4" type="noConversion"/>
  </si>
  <si>
    <t>보통</t>
    <phoneticPr fontId="4" type="noConversion"/>
  </si>
  <si>
    <t>B</t>
    <phoneticPr fontId="4" type="noConversion"/>
  </si>
  <si>
    <t>부산</t>
    <phoneticPr fontId="4" type="noConversion"/>
  </si>
  <si>
    <t>많음</t>
    <phoneticPr fontId="4" type="noConversion"/>
  </si>
  <si>
    <t>U</t>
    <phoneticPr fontId="4" type="noConversion"/>
  </si>
  <si>
    <t>울산</t>
    <phoneticPr fontId="4" type="noConversion"/>
  </si>
  <si>
    <t>생년월일</t>
  </si>
  <si>
    <t>지점</t>
  </si>
  <si>
    <t>대출금액</t>
  </si>
  <si>
    <t>월기간</t>
  </si>
  <si>
    <t>연이율</t>
  </si>
  <si>
    <t>자격</t>
  </si>
  <si>
    <t>가계부담</t>
  </si>
  <si>
    <t>담보여부</t>
  </si>
  <si>
    <t>S02</t>
  </si>
  <si>
    <t>적격</t>
  </si>
  <si>
    <t>보통</t>
  </si>
  <si>
    <t>U01</t>
  </si>
  <si>
    <t>자격미달</t>
  </si>
  <si>
    <t>적음</t>
  </si>
  <si>
    <t>U02</t>
  </si>
  <si>
    <t>많음</t>
  </si>
  <si>
    <t>필수</t>
  </si>
  <si>
    <t>보류</t>
  </si>
  <si>
    <t>B02</t>
  </si>
  <si>
    <t>B01</t>
  </si>
  <si>
    <t>S01</t>
  </si>
  <si>
    <t>[표2]</t>
    <phoneticPr fontId="4" type="noConversion"/>
  </si>
  <si>
    <t>[표3]</t>
    <phoneticPr fontId="4" type="noConversion"/>
  </si>
  <si>
    <t>성명</t>
    <phoneticPr fontId="12" type="noConversion"/>
  </si>
  <si>
    <t>관계</t>
  </si>
  <si>
    <t>부양공제</t>
  </si>
  <si>
    <t>소득공제</t>
    <phoneticPr fontId="12" type="noConversion"/>
  </si>
  <si>
    <t>소득공제내용</t>
    <phoneticPr fontId="12" type="noConversion"/>
  </si>
  <si>
    <t>법인명</t>
    <phoneticPr fontId="12" type="noConversion"/>
  </si>
  <si>
    <t>사업자번호</t>
    <phoneticPr fontId="12" type="noConversion"/>
  </si>
  <si>
    <t>금액</t>
    <phoneticPr fontId="12" type="noConversion"/>
  </si>
  <si>
    <t>의료비보조</t>
    <phoneticPr fontId="12" type="noConversion"/>
  </si>
  <si>
    <t>김가인</t>
  </si>
  <si>
    <t>모</t>
  </si>
  <si>
    <t>일반의료비</t>
  </si>
  <si>
    <t>간소화자료</t>
  </si>
  <si>
    <t>사랑의원</t>
    <phoneticPr fontId="4" type="noConversion"/>
  </si>
  <si>
    <t>주인철</t>
  </si>
  <si>
    <t>부</t>
    <phoneticPr fontId="4" type="noConversion"/>
  </si>
  <si>
    <t>한국대학교</t>
    <phoneticPr fontId="12" type="noConversion"/>
  </si>
  <si>
    <t>123-45-6789</t>
    <phoneticPr fontId="4" type="noConversion"/>
  </si>
  <si>
    <t>신용카드</t>
  </si>
  <si>
    <t>대중교통</t>
  </si>
  <si>
    <t>상공카드</t>
  </si>
  <si>
    <t>미래카드</t>
  </si>
  <si>
    <t>123-45-6790</t>
  </si>
  <si>
    <t>주호백</t>
  </si>
  <si>
    <t>본인</t>
  </si>
  <si>
    <t>123-45-6791</t>
  </si>
  <si>
    <t>현금영수증</t>
  </si>
  <si>
    <t>일반사용분</t>
  </si>
  <si>
    <t>주인해</t>
  </si>
  <si>
    <t>자</t>
  </si>
  <si>
    <t>알파고카드</t>
  </si>
  <si>
    <t>123-45-6792</t>
  </si>
  <si>
    <t>123-45-6793</t>
  </si>
  <si>
    <t>중앙병원</t>
  </si>
  <si>
    <t>123-45-6794</t>
  </si>
  <si>
    <t>전통시장</t>
  </si>
  <si>
    <t>[표4]</t>
    <phoneticPr fontId="4" type="noConversion"/>
  </si>
  <si>
    <t>(단위: 천원)</t>
    <phoneticPr fontId="4" type="noConversion"/>
  </si>
  <si>
    <t>지정기부금</t>
  </si>
  <si>
    <t>법인</t>
  </si>
  <si>
    <t>일반사용분</t>
    <phoneticPr fontId="12" type="noConversion"/>
  </si>
  <si>
    <t>대중교통</t>
    <phoneticPr fontId="12" type="noConversion"/>
  </si>
  <si>
    <t>전통시장</t>
    <phoneticPr fontId="12" type="noConversion"/>
  </si>
  <si>
    <t>직불카드</t>
  </si>
  <si>
    <t>부</t>
  </si>
  <si>
    <t>[표5]</t>
    <phoneticPr fontId="4" type="noConversion"/>
  </si>
  <si>
    <t>관계</t>
    <phoneticPr fontId="12" type="noConversion"/>
  </si>
  <si>
    <t>일반의료비</t>
    <phoneticPr fontId="12" type="noConversion"/>
  </si>
  <si>
    <t>본인</t>
    <phoneticPr fontId="4" type="noConversion"/>
  </si>
  <si>
    <t>모</t>
    <phoneticPr fontId="4" type="noConversion"/>
  </si>
  <si>
    <t>자</t>
    <phoneticPr fontId="4" type="noConversion"/>
  </si>
  <si>
    <t>사랑의원</t>
  </si>
  <si>
    <t>예</t>
  </si>
  <si>
    <t>123-○●-6793</t>
  </si>
  <si>
    <t>123-○●-6791</t>
  </si>
  <si>
    <t>123-○●-6794</t>
  </si>
  <si>
    <t>임윤아</t>
  </si>
  <si>
    <t>처</t>
  </si>
  <si>
    <t>아니오</t>
  </si>
  <si>
    <t>사단법인</t>
  </si>
  <si>
    <t>123-○●-6792</t>
  </si>
  <si>
    <t>123-○●-6790</t>
  </si>
  <si>
    <t>[표1]</t>
    <phoneticPr fontId="4" type="noConversion"/>
  </si>
  <si>
    <t>동</t>
    <phoneticPr fontId="4" type="noConversion"/>
  </si>
  <si>
    <t>호수</t>
    <phoneticPr fontId="4" type="noConversion"/>
  </si>
  <si>
    <t>가족수</t>
    <phoneticPr fontId="4" type="noConversion"/>
  </si>
  <si>
    <t>전기사용량</t>
    <phoneticPr fontId="4" type="noConversion"/>
  </si>
  <si>
    <t>공동요금</t>
    <phoneticPr fontId="4" type="noConversion"/>
  </si>
  <si>
    <t>전기요금</t>
    <phoneticPr fontId="4" type="noConversion"/>
  </si>
  <si>
    <t>단위별공동요금</t>
    <phoneticPr fontId="4" type="noConversion"/>
  </si>
  <si>
    <t>층수</t>
    <phoneticPr fontId="4" type="noConversion"/>
  </si>
  <si>
    <t>엘리베이터요금</t>
    <phoneticPr fontId="4" type="noConversion"/>
  </si>
  <si>
    <t>목련동</t>
    <phoneticPr fontId="4" type="noConversion"/>
  </si>
  <si>
    <t>국화동</t>
    <phoneticPr fontId="4" type="noConversion"/>
  </si>
  <si>
    <t>장미동</t>
    <phoneticPr fontId="4" type="noConversion"/>
  </si>
  <si>
    <t>국화동</t>
    <phoneticPr fontId="4" type="noConversion"/>
  </si>
  <si>
    <t>[표2]</t>
    <phoneticPr fontId="4" type="noConversion"/>
  </si>
  <si>
    <t>전력량</t>
    <phoneticPr fontId="4" type="noConversion"/>
  </si>
  <si>
    <t>가족수</t>
    <phoneticPr fontId="4" type="noConversion"/>
  </si>
  <si>
    <t>구간</t>
    <phoneticPr fontId="4" type="noConversion"/>
  </si>
  <si>
    <t>기본요금</t>
    <phoneticPr fontId="4" type="noConversion"/>
  </si>
  <si>
    <t>전력량요금</t>
    <phoneticPr fontId="4" type="noConversion"/>
  </si>
  <si>
    <t>[표3] 동별 호수별 최대 전기사용량</t>
    <phoneticPr fontId="4" type="noConversion"/>
  </si>
  <si>
    <t>[표4] 동별 전기사용량 합계/개수</t>
    <phoneticPr fontId="4" type="noConversion"/>
  </si>
  <si>
    <t>동</t>
    <phoneticPr fontId="4" type="noConversion"/>
  </si>
  <si>
    <t>합계/개수</t>
    <phoneticPr fontId="4" type="noConversion"/>
  </si>
  <si>
    <t>목련동</t>
    <phoneticPr fontId="4" type="noConversion"/>
  </si>
  <si>
    <t>목련동</t>
  </si>
  <si>
    <t>장미동</t>
  </si>
  <si>
    <t>국화동</t>
  </si>
  <si>
    <t>[표1]</t>
    <phoneticPr fontId="4" type="noConversion"/>
  </si>
  <si>
    <t>지역</t>
    <phoneticPr fontId="4" type="noConversion"/>
  </si>
  <si>
    <t>포지션</t>
    <phoneticPr fontId="4" type="noConversion"/>
  </si>
  <si>
    <t>실적</t>
    <phoneticPr fontId="4" type="noConversion"/>
  </si>
  <si>
    <t>연봉</t>
    <phoneticPr fontId="4" type="noConversion"/>
  </si>
  <si>
    <t>계약시작일</t>
    <phoneticPr fontId="4" type="noConversion"/>
  </si>
  <si>
    <t>계약종료일</t>
    <phoneticPr fontId="4" type="noConversion"/>
  </si>
  <si>
    <t>총수입</t>
    <phoneticPr fontId="4" type="noConversion"/>
  </si>
  <si>
    <t>인상된연봉</t>
    <phoneticPr fontId="4" type="noConversion"/>
  </si>
  <si>
    <t>연소득</t>
    <phoneticPr fontId="4" type="noConversion"/>
  </si>
  <si>
    <t>타자</t>
    <phoneticPr fontId="4" type="noConversion"/>
  </si>
  <si>
    <t>투수</t>
    <phoneticPr fontId="4" type="noConversion"/>
  </si>
  <si>
    <t>외야수</t>
    <phoneticPr fontId="4" type="noConversion"/>
  </si>
  <si>
    <t>내야수</t>
    <phoneticPr fontId="4" type="noConversion"/>
  </si>
  <si>
    <t>포지션</t>
    <phoneticPr fontId="4" type="noConversion"/>
  </si>
  <si>
    <t>서울지역제외</t>
    <phoneticPr fontId="4" type="noConversion"/>
  </si>
  <si>
    <t>실적</t>
    <phoneticPr fontId="4" type="noConversion"/>
  </si>
  <si>
    <t>연봉</t>
    <phoneticPr fontId="4" type="noConversion"/>
  </si>
  <si>
    <t>기타포지션</t>
    <phoneticPr fontId="4" type="noConversion"/>
  </si>
  <si>
    <t>방어율</t>
    <phoneticPr fontId="4" type="noConversion"/>
  </si>
  <si>
    <t>인상률</t>
    <phoneticPr fontId="4" type="noConversion"/>
  </si>
  <si>
    <t>타율</t>
    <phoneticPr fontId="4" type="noConversion"/>
  </si>
  <si>
    <t>투수</t>
    <phoneticPr fontId="4" type="noConversion"/>
  </si>
  <si>
    <t>서울1</t>
  </si>
  <si>
    <t>타자</t>
  </si>
  <si>
    <t>14,800천원</t>
  </si>
  <si>
    <t>안양</t>
  </si>
  <si>
    <t>투수</t>
  </si>
  <si>
    <t>22,000천원</t>
  </si>
  <si>
    <t>인천</t>
  </si>
  <si>
    <t>외야수</t>
  </si>
  <si>
    <t>58,000천원</t>
  </si>
  <si>
    <t>서울2</t>
  </si>
  <si>
    <t>37,600천원</t>
  </si>
  <si>
    <t>16,800천원</t>
  </si>
  <si>
    <t>56,000천원</t>
  </si>
  <si>
    <t>52,400천원</t>
  </si>
  <si>
    <t>34,400천원</t>
  </si>
  <si>
    <t>55,600천원</t>
  </si>
  <si>
    <t>수원</t>
  </si>
  <si>
    <t>내야수</t>
  </si>
  <si>
    <t>32,800천원</t>
  </si>
  <si>
    <t>42,000천원</t>
  </si>
  <si>
    <t>56,400천원</t>
  </si>
  <si>
    <t>40,400천원</t>
  </si>
  <si>
    <t>35,200천원</t>
  </si>
  <si>
    <t>25,200천원</t>
  </si>
  <si>
    <t>19,600천원</t>
  </si>
  <si>
    <t>25,600천원</t>
  </si>
  <si>
    <t>21,600천원</t>
  </si>
  <si>
    <t>30,400천원</t>
  </si>
  <si>
    <t>23,200천원</t>
  </si>
  <si>
    <t>34,000천원</t>
  </si>
  <si>
    <t>50,400천원</t>
  </si>
  <si>
    <t>가입나이</t>
    <phoneticPr fontId="4" type="noConversion"/>
  </si>
  <si>
    <t>코드</t>
    <phoneticPr fontId="4" type="noConversion"/>
  </si>
  <si>
    <t>구분-성별</t>
    <phoneticPr fontId="4" type="noConversion"/>
  </si>
  <si>
    <t>가입금액</t>
    <phoneticPr fontId="4" type="noConversion"/>
  </si>
  <si>
    <t>가입기간</t>
    <phoneticPr fontId="4" type="noConversion"/>
  </si>
  <si>
    <t>미납기간</t>
    <phoneticPr fontId="4" type="noConversion"/>
  </si>
  <si>
    <t>가입상태</t>
    <phoneticPr fontId="4" type="noConversion"/>
  </si>
  <si>
    <t>BM</t>
    <phoneticPr fontId="4" type="noConversion"/>
  </si>
  <si>
    <t>구분</t>
    <phoneticPr fontId="4" type="noConversion"/>
  </si>
  <si>
    <t>성별</t>
    <phoneticPr fontId="4" type="noConversion"/>
  </si>
  <si>
    <t>BW</t>
    <phoneticPr fontId="4" type="noConversion"/>
  </si>
  <si>
    <t>BM</t>
    <phoneticPr fontId="4" type="noConversion"/>
  </si>
  <si>
    <t>기본형</t>
    <phoneticPr fontId="4" type="noConversion"/>
  </si>
  <si>
    <t>남자</t>
  </si>
  <si>
    <t>SM</t>
    <phoneticPr fontId="4" type="noConversion"/>
  </si>
  <si>
    <t>추가보장</t>
    <phoneticPr fontId="4" type="noConversion"/>
  </si>
  <si>
    <t>SW</t>
    <phoneticPr fontId="4" type="noConversion"/>
  </si>
  <si>
    <t>기본형</t>
    <phoneticPr fontId="4" type="noConversion"/>
  </si>
  <si>
    <t>여자</t>
  </si>
  <si>
    <t>[표3] 코드별 가입나이별 가입금액</t>
    <phoneticPr fontId="4" type="noConversion"/>
  </si>
  <si>
    <t>SM</t>
    <phoneticPr fontId="4" type="noConversion"/>
  </si>
  <si>
    <t>[표4] 나이대별 가입자수</t>
    <phoneticPr fontId="4" type="noConversion"/>
  </si>
  <si>
    <t>[표5] 코드별 나이별 평균 가입기간</t>
    <phoneticPr fontId="4" type="noConversion"/>
  </si>
  <si>
    <t>나이</t>
    <phoneticPr fontId="4" type="noConversion"/>
  </si>
  <si>
    <t>가입자수</t>
    <phoneticPr fontId="4" type="noConversion"/>
  </si>
  <si>
    <t>BM</t>
  </si>
  <si>
    <t>기본형-남자</t>
  </si>
  <si>
    <t>휴면보험</t>
  </si>
  <si>
    <t>BW</t>
  </si>
  <si>
    <t>기본형-여자</t>
  </si>
  <si>
    <t>정상</t>
  </si>
  <si>
    <t>SM</t>
  </si>
  <si>
    <t>추가보장-남자</t>
  </si>
  <si>
    <t>SW</t>
  </si>
  <si>
    <t>추가보장-여자</t>
  </si>
  <si>
    <t>1개월 미납</t>
  </si>
  <si>
    <t>2개월 미납</t>
  </si>
  <si>
    <t>해지예상</t>
  </si>
  <si>
    <t>03명</t>
  </si>
  <si>
    <t>06명</t>
  </si>
  <si>
    <t>12명</t>
  </si>
  <si>
    <t>미가입</t>
  </si>
  <si>
    <t>07명</t>
  </si>
  <si>
    <t>05명</t>
  </si>
  <si>
    <t>[표1]</t>
    <phoneticPr fontId="4" type="noConversion"/>
  </si>
  <si>
    <t>동</t>
    <phoneticPr fontId="4" type="noConversion"/>
  </si>
  <si>
    <t>호수</t>
    <phoneticPr fontId="4" type="noConversion"/>
  </si>
  <si>
    <t>가족수</t>
    <phoneticPr fontId="4" type="noConversion"/>
  </si>
  <si>
    <t>전기사용량</t>
    <phoneticPr fontId="4" type="noConversion"/>
  </si>
  <si>
    <t>공동요금</t>
    <phoneticPr fontId="4" type="noConversion"/>
  </si>
  <si>
    <t>전기요금</t>
    <phoneticPr fontId="4" type="noConversion"/>
  </si>
  <si>
    <t>단위별공동요금</t>
    <phoneticPr fontId="4" type="noConversion"/>
  </si>
  <si>
    <t>층수</t>
    <phoneticPr fontId="4" type="noConversion"/>
  </si>
  <si>
    <t>엘리베이터요금</t>
    <phoneticPr fontId="4" type="noConversion"/>
  </si>
  <si>
    <t>[표2]</t>
    <phoneticPr fontId="4" type="noConversion"/>
  </si>
  <si>
    <t>전력량</t>
    <phoneticPr fontId="4" type="noConversion"/>
  </si>
  <si>
    <t>구간</t>
    <phoneticPr fontId="4" type="noConversion"/>
  </si>
  <si>
    <t>기본요금</t>
    <phoneticPr fontId="4" type="noConversion"/>
  </si>
  <si>
    <t>전력량요금</t>
    <phoneticPr fontId="4" type="noConversion"/>
  </si>
  <si>
    <t>[표3] 동별 호수별 최대 전기사용량</t>
    <phoneticPr fontId="4" type="noConversion"/>
  </si>
  <si>
    <t>[표4] 동별 전기사용량 합계/개수</t>
    <phoneticPr fontId="4" type="noConversion"/>
  </si>
  <si>
    <t>동</t>
    <phoneticPr fontId="4" type="noConversion"/>
  </si>
  <si>
    <t>합계/개수</t>
    <phoneticPr fontId="4" type="noConversion"/>
  </si>
  <si>
    <t>장미동</t>
    <phoneticPr fontId="4" type="noConversion"/>
  </si>
  <si>
    <t>국화동</t>
    <phoneticPr fontId="4" type="noConversion"/>
  </si>
  <si>
    <t>기준일 :</t>
    <phoneticPr fontId="4" type="noConversion"/>
  </si>
  <si>
    <t>생년월일</t>
    <phoneticPr fontId="4" type="noConversion"/>
  </si>
  <si>
    <t>지점</t>
    <phoneticPr fontId="4" type="noConversion"/>
  </si>
  <si>
    <t>대출금액</t>
    <phoneticPr fontId="4" type="noConversion"/>
  </si>
  <si>
    <t>월기간</t>
    <phoneticPr fontId="4" type="noConversion"/>
  </si>
  <si>
    <t>자격</t>
    <phoneticPr fontId="4" type="noConversion"/>
  </si>
  <si>
    <t>가계부담</t>
    <phoneticPr fontId="4" type="noConversion"/>
  </si>
  <si>
    <t>U01</t>
    <phoneticPr fontId="4" type="noConversion"/>
  </si>
  <si>
    <t>B01</t>
    <phoneticPr fontId="4" type="noConversion"/>
  </si>
  <si>
    <t>[표2] 월상환금액에 따른 가계부담</t>
    <phoneticPr fontId="4" type="noConversion"/>
  </si>
  <si>
    <t>[표3] 지점별 최대 매출금액의 전체 순위</t>
    <phoneticPr fontId="4" type="noConversion"/>
  </si>
  <si>
    <t>[표4] 지역별 대출금액의 합계</t>
    <phoneticPr fontId="4" type="noConversion"/>
  </si>
  <si>
    <t>월상환금액</t>
    <phoneticPr fontId="4" type="noConversion"/>
  </si>
  <si>
    <t>최대 대출금액 순위</t>
    <phoneticPr fontId="4" type="noConversion"/>
  </si>
  <si>
    <t>지역코드</t>
    <phoneticPr fontId="4" type="noConversion"/>
  </si>
  <si>
    <t>S02</t>
    <phoneticPr fontId="4" type="noConversion"/>
  </si>
  <si>
    <t>부산</t>
    <phoneticPr fontId="4" type="noConversion"/>
  </si>
  <si>
    <t>많음</t>
    <phoneticPr fontId="4" type="noConversion"/>
  </si>
  <si>
    <t>U</t>
    <phoneticPr fontId="4" type="noConversion"/>
  </si>
  <si>
    <t>가계부담</t>
    <phoneticPr fontId="4" type="noConversion"/>
  </si>
  <si>
    <t>[표1]</t>
    <phoneticPr fontId="4" type="noConversion"/>
  </si>
  <si>
    <t>성명</t>
    <phoneticPr fontId="4" type="noConversion"/>
  </si>
  <si>
    <t>수강과목</t>
    <phoneticPr fontId="4" type="noConversion"/>
  </si>
  <si>
    <t>출석일수</t>
    <phoneticPr fontId="4" type="noConversion"/>
  </si>
  <si>
    <t>결석일수</t>
    <phoneticPr fontId="4" type="noConversion"/>
  </si>
  <si>
    <t>1차</t>
    <phoneticPr fontId="4" type="noConversion"/>
  </si>
  <si>
    <t>2차</t>
    <phoneticPr fontId="4" type="noConversion"/>
  </si>
  <si>
    <t>3차</t>
    <phoneticPr fontId="4" type="noConversion"/>
  </si>
  <si>
    <t>총점</t>
    <phoneticPr fontId="4" type="noConversion"/>
  </si>
  <si>
    <t>성적평가</t>
    <phoneticPr fontId="4" type="noConversion"/>
  </si>
  <si>
    <t>수강료할인율</t>
    <phoneticPr fontId="4" type="noConversion"/>
  </si>
  <si>
    <t>비고</t>
    <phoneticPr fontId="4" type="noConversion"/>
  </si>
  <si>
    <t>코딩-고급</t>
    <phoneticPr fontId="4" type="noConversion"/>
  </si>
  <si>
    <t>코딩-중급</t>
    <phoneticPr fontId="4" type="noConversion"/>
  </si>
  <si>
    <t>클라우드-초급</t>
    <phoneticPr fontId="4" type="noConversion"/>
  </si>
  <si>
    <t>데이터분석-초급</t>
    <phoneticPr fontId="4" type="noConversion"/>
  </si>
  <si>
    <t>데이터분석-중급</t>
    <phoneticPr fontId="4" type="noConversion"/>
  </si>
  <si>
    <t>코딩-초급</t>
    <phoneticPr fontId="4" type="noConversion"/>
  </si>
  <si>
    <t>데이터분석-고급</t>
    <phoneticPr fontId="4" type="noConversion"/>
  </si>
  <si>
    <t>[표2] 난이도별 과목별 인원수</t>
    <phoneticPr fontId="4" type="noConversion"/>
  </si>
  <si>
    <t>[표4] 수강과목별 최대점수</t>
    <phoneticPr fontId="4" type="noConversion"/>
  </si>
  <si>
    <t>난이도</t>
    <phoneticPr fontId="4" type="noConversion"/>
  </si>
  <si>
    <t>코딩</t>
    <phoneticPr fontId="4" type="noConversion"/>
  </si>
  <si>
    <t>데이터분석</t>
    <phoneticPr fontId="4" type="noConversion"/>
  </si>
  <si>
    <t>클라우드</t>
    <phoneticPr fontId="4" type="noConversion"/>
  </si>
  <si>
    <t>1차</t>
    <phoneticPr fontId="4" type="noConversion"/>
  </si>
  <si>
    <t>초급</t>
    <phoneticPr fontId="4" type="noConversion"/>
  </si>
  <si>
    <t>중급</t>
    <phoneticPr fontId="4" type="noConversion"/>
  </si>
  <si>
    <t>고급</t>
    <phoneticPr fontId="4" type="noConversion"/>
  </si>
  <si>
    <t>[표3] 평균별 할인율표</t>
    <phoneticPr fontId="4" type="noConversion"/>
  </si>
  <si>
    <t>평균</t>
    <phoneticPr fontId="4" type="noConversion"/>
  </si>
  <si>
    <t>클라우드-중급</t>
    <phoneticPr fontId="4" type="noConversion"/>
  </si>
  <si>
    <t>클라우드-고급</t>
    <phoneticPr fontId="4" type="noConversion"/>
  </si>
  <si>
    <t>[표1]</t>
    <phoneticPr fontId="4" type="noConversion"/>
  </si>
  <si>
    <t>구매일</t>
    <phoneticPr fontId="4" type="noConversion"/>
  </si>
  <si>
    <t>구분코드</t>
    <phoneticPr fontId="4" type="noConversion"/>
  </si>
  <si>
    <t>비품코드</t>
    <phoneticPr fontId="4" type="noConversion"/>
  </si>
  <si>
    <t>비품명</t>
    <phoneticPr fontId="4" type="noConversion"/>
  </si>
  <si>
    <t>취득원가</t>
    <phoneticPr fontId="4" type="noConversion"/>
  </si>
  <si>
    <t>내용연수</t>
    <phoneticPr fontId="4" type="noConversion"/>
  </si>
  <si>
    <t>잔존가치</t>
    <phoneticPr fontId="4" type="noConversion"/>
  </si>
  <si>
    <t>감가상각비</t>
    <phoneticPr fontId="4" type="noConversion"/>
  </si>
  <si>
    <t>비고</t>
    <phoneticPr fontId="4" type="noConversion"/>
  </si>
  <si>
    <t>[표2]</t>
    <phoneticPr fontId="4" type="noConversion"/>
  </si>
  <si>
    <t>[표3]</t>
    <phoneticPr fontId="4" type="noConversion"/>
  </si>
  <si>
    <t>부서코드</t>
    <phoneticPr fontId="4" type="noConversion"/>
  </si>
  <si>
    <t>A</t>
    <phoneticPr fontId="4" type="noConversion"/>
  </si>
  <si>
    <t>B</t>
    <phoneticPr fontId="4" type="noConversion"/>
  </si>
  <si>
    <t>C</t>
    <phoneticPr fontId="4" type="noConversion"/>
  </si>
  <si>
    <t>D</t>
    <phoneticPr fontId="4" type="noConversion"/>
  </si>
  <si>
    <t>E</t>
    <phoneticPr fontId="4" type="noConversion"/>
  </si>
  <si>
    <t>분류코드</t>
    <phoneticPr fontId="4" type="noConversion"/>
  </si>
  <si>
    <t>분류</t>
    <phoneticPr fontId="4" type="noConversion"/>
  </si>
  <si>
    <t>잔존가치</t>
    <phoneticPr fontId="4" type="noConversion"/>
  </si>
  <si>
    <t>부서</t>
    <phoneticPr fontId="4" type="noConversion"/>
  </si>
  <si>
    <t>기획부</t>
    <phoneticPr fontId="4" type="noConversion"/>
  </si>
  <si>
    <t>영업부</t>
    <phoneticPr fontId="4" type="noConversion"/>
  </si>
  <si>
    <t>인사부</t>
    <phoneticPr fontId="4" type="noConversion"/>
  </si>
  <si>
    <t>홍보부</t>
    <phoneticPr fontId="4" type="noConversion"/>
  </si>
  <si>
    <t>총무부</t>
    <phoneticPr fontId="4" type="noConversion"/>
  </si>
  <si>
    <t>컴퓨터 및 주변기기</t>
    <phoneticPr fontId="4" type="noConversion"/>
  </si>
  <si>
    <t>N</t>
    <phoneticPr fontId="4" type="noConversion"/>
  </si>
  <si>
    <t>냉/난방기기</t>
    <phoneticPr fontId="4" type="noConversion"/>
  </si>
  <si>
    <t>[표4]</t>
    <phoneticPr fontId="4" type="noConversion"/>
  </si>
  <si>
    <t>K</t>
    <phoneticPr fontId="4" type="noConversion"/>
  </si>
  <si>
    <t>가구</t>
    <phoneticPr fontId="4" type="noConversion"/>
  </si>
  <si>
    <t>컴퓨터/복합기 감가상각비 평균</t>
    <phoneticPr fontId="4" type="noConversion"/>
  </si>
  <si>
    <t>비품명</t>
    <phoneticPr fontId="4" type="noConversion"/>
  </si>
  <si>
    <t>최빈수</t>
    <phoneticPr fontId="4" type="noConversion"/>
  </si>
  <si>
    <t>[표1]</t>
    <phoneticPr fontId="4" type="noConversion"/>
  </si>
  <si>
    <t>지역</t>
    <phoneticPr fontId="4" type="noConversion"/>
  </si>
  <si>
    <t>포지션</t>
    <phoneticPr fontId="4" type="noConversion"/>
  </si>
  <si>
    <t>실적</t>
    <phoneticPr fontId="4" type="noConversion"/>
  </si>
  <si>
    <t>연봉</t>
    <phoneticPr fontId="4" type="noConversion"/>
  </si>
  <si>
    <t>계약시작일</t>
    <phoneticPr fontId="4" type="noConversion"/>
  </si>
  <si>
    <t>계약종료일</t>
    <phoneticPr fontId="4" type="noConversion"/>
  </si>
  <si>
    <t>총수입</t>
    <phoneticPr fontId="4" type="noConversion"/>
  </si>
  <si>
    <t>인상된연봉</t>
    <phoneticPr fontId="4" type="noConversion"/>
  </si>
  <si>
    <t>연소득</t>
    <phoneticPr fontId="4" type="noConversion"/>
  </si>
  <si>
    <t>타자</t>
    <phoneticPr fontId="4" type="noConversion"/>
  </si>
  <si>
    <t>투수</t>
    <phoneticPr fontId="4" type="noConversion"/>
  </si>
  <si>
    <t>외야수</t>
    <phoneticPr fontId="4" type="noConversion"/>
  </si>
  <si>
    <t>내야수</t>
    <phoneticPr fontId="4" type="noConversion"/>
  </si>
  <si>
    <t>[표2]</t>
    <phoneticPr fontId="4" type="noConversion"/>
  </si>
  <si>
    <t>[표3]</t>
    <phoneticPr fontId="4" type="noConversion"/>
  </si>
  <si>
    <t>[표4]</t>
    <phoneticPr fontId="4" type="noConversion"/>
  </si>
  <si>
    <t>서울지역제외</t>
    <phoneticPr fontId="4" type="noConversion"/>
  </si>
  <si>
    <t>기타포지션</t>
    <phoneticPr fontId="4" type="noConversion"/>
  </si>
  <si>
    <t>방어율</t>
    <phoneticPr fontId="4" type="noConversion"/>
  </si>
  <si>
    <t>인상률</t>
    <phoneticPr fontId="4" type="noConversion"/>
  </si>
  <si>
    <t>타율</t>
    <phoneticPr fontId="4" type="noConversion"/>
  </si>
  <si>
    <t>[표1]</t>
    <phoneticPr fontId="4" type="noConversion"/>
  </si>
  <si>
    <t>[표2] 단가표</t>
    <phoneticPr fontId="4" type="noConversion"/>
  </si>
  <si>
    <t>분류</t>
    <phoneticPr fontId="4" type="noConversion"/>
  </si>
  <si>
    <t>품목명</t>
    <phoneticPr fontId="4" type="noConversion"/>
  </si>
  <si>
    <t>규격</t>
    <phoneticPr fontId="4" type="noConversion"/>
  </si>
  <si>
    <t>수량</t>
    <phoneticPr fontId="4" type="noConversion"/>
  </si>
  <si>
    <t>배출일</t>
    <phoneticPr fontId="4" type="noConversion"/>
  </si>
  <si>
    <t>금액</t>
    <phoneticPr fontId="4" type="noConversion"/>
  </si>
  <si>
    <t>스티커</t>
    <phoneticPr fontId="4" type="noConversion"/>
  </si>
  <si>
    <t>단가</t>
    <phoneticPr fontId="4" type="noConversion"/>
  </si>
  <si>
    <t>순위</t>
    <phoneticPr fontId="4" type="noConversion"/>
  </si>
  <si>
    <t>유아아동류</t>
    <phoneticPr fontId="4" type="noConversion"/>
  </si>
  <si>
    <t>유아용 목마</t>
    <phoneticPr fontId="4" type="noConversion"/>
  </si>
  <si>
    <t>스포츠류</t>
    <phoneticPr fontId="4" type="noConversion"/>
  </si>
  <si>
    <t>헬스기구</t>
    <phoneticPr fontId="4" type="noConversion"/>
  </si>
  <si>
    <t>5kg 이상 헬스기구</t>
    <phoneticPr fontId="4" type="noConversion"/>
  </si>
  <si>
    <t>가구류</t>
    <phoneticPr fontId="4" type="noConversion"/>
  </si>
  <si>
    <t>책상</t>
    <phoneticPr fontId="4" type="noConversion"/>
  </si>
  <si>
    <t>편수 책상</t>
    <phoneticPr fontId="4" type="noConversion"/>
  </si>
  <si>
    <t>5kg 이하 헬스기구</t>
    <phoneticPr fontId="4" type="noConversion"/>
  </si>
  <si>
    <t>책꽂이</t>
    <phoneticPr fontId="4" type="noConversion"/>
  </si>
  <si>
    <t>2단이하 책장</t>
    <phoneticPr fontId="4" type="noConversion"/>
  </si>
  <si>
    <t>헬스자전거</t>
    <phoneticPr fontId="4" type="noConversion"/>
  </si>
  <si>
    <t>3단이상 책장</t>
    <phoneticPr fontId="4" type="noConversion"/>
  </si>
  <si>
    <t>런닝머신</t>
    <phoneticPr fontId="4" type="noConversion"/>
  </si>
  <si>
    <t>침대</t>
    <phoneticPr fontId="4" type="noConversion"/>
  </si>
  <si>
    <t>유모차</t>
    <phoneticPr fontId="4" type="noConversion"/>
  </si>
  <si>
    <t>1인용 유모차</t>
    <phoneticPr fontId="4" type="noConversion"/>
  </si>
  <si>
    <t>2인용 침대</t>
    <phoneticPr fontId="4" type="noConversion"/>
  </si>
  <si>
    <t>2인용 유모차</t>
    <phoneticPr fontId="4" type="noConversion"/>
  </si>
  <si>
    <t>인형, 장난감</t>
    <phoneticPr fontId="4" type="noConversion"/>
  </si>
  <si>
    <t>인형, 장난감 개당</t>
    <phoneticPr fontId="4" type="noConversion"/>
  </si>
  <si>
    <t>유아용 자동차</t>
    <phoneticPr fontId="4" type="noConversion"/>
  </si>
  <si>
    <t>양수 책상</t>
    <phoneticPr fontId="4" type="noConversion"/>
  </si>
  <si>
    <t>1인용 침대</t>
    <phoneticPr fontId="4" type="noConversion"/>
  </si>
  <si>
    <t>1인용 매트리스만</t>
    <phoneticPr fontId="4" type="noConversion"/>
  </si>
  <si>
    <t>2인용 매트리스만</t>
    <phoneticPr fontId="4" type="noConversion"/>
  </si>
  <si>
    <t>[표3] 분류별 요일별 배출건수</t>
    <phoneticPr fontId="4" type="noConversion"/>
  </si>
  <si>
    <t>월</t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</si>
  <si>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</si>
  <si>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</si>
  <si>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</si>
  <si>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</si>
  <si>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[표4] 단위단가별 비율</t>
    <phoneticPr fontId="4" type="noConversion"/>
  </si>
  <si>
    <t>비율</t>
    <phoneticPr fontId="4" type="noConversion"/>
  </si>
  <si>
    <t>유아아동류</t>
  </si>
  <si>
    <t>유아용 목마</t>
  </si>
  <si>
    <t xml:space="preserve"> 유아용 목마</t>
  </si>
  <si>
    <t>유아용 목마-1개</t>
  </si>
  <si>
    <t>가구류</t>
  </si>
  <si>
    <t>편수 책상</t>
  </si>
  <si>
    <t>편수 책상-2개</t>
  </si>
  <si>
    <t>책꽂이</t>
  </si>
  <si>
    <t>2단이하 책장</t>
  </si>
  <si>
    <t>2단이하 책장-1개</t>
  </si>
  <si>
    <t>3단이상 책장</t>
  </si>
  <si>
    <t>3단이상 책장-1개</t>
  </si>
  <si>
    <t>침대</t>
  </si>
  <si>
    <t xml:space="preserve">1인용 침대 </t>
  </si>
  <si>
    <t>1인용 침대 -1개</t>
  </si>
  <si>
    <t>2인용 침대</t>
  </si>
  <si>
    <t>2인용 침대-4개</t>
  </si>
  <si>
    <t xml:space="preserve"> 편수 책상</t>
  </si>
  <si>
    <t xml:space="preserve"> 편수 책상-1개</t>
  </si>
  <si>
    <t>유모차</t>
  </si>
  <si>
    <t>2인용 유모차</t>
  </si>
  <si>
    <t>2인용 유모차-4개</t>
  </si>
  <si>
    <t>인형, 장난감</t>
  </si>
  <si>
    <t xml:space="preserve">  인형, 장난감 개당</t>
  </si>
  <si>
    <t xml:space="preserve">  인형, 장난감 개당-1개</t>
  </si>
  <si>
    <t>스포츠류</t>
  </si>
  <si>
    <t>헬스자전거</t>
  </si>
  <si>
    <t>헬스자전거-3개</t>
  </si>
  <si>
    <t xml:space="preserve">1인용 매트리스만 </t>
  </si>
  <si>
    <t>1인용 매트리스만 -4개</t>
  </si>
  <si>
    <t>유아용 자동차</t>
  </si>
  <si>
    <t>유아용 자동차-4개</t>
  </si>
  <si>
    <t xml:space="preserve"> 3단이상 책장</t>
  </si>
  <si>
    <t xml:space="preserve"> 3단이상 책장-5개</t>
  </si>
  <si>
    <t>1인용 침대</t>
  </si>
  <si>
    <t>1인용 침대-1개</t>
  </si>
  <si>
    <t>편수 책상-1개</t>
  </si>
  <si>
    <t>유아용 자동차-1개</t>
  </si>
  <si>
    <t>양수</t>
  </si>
  <si>
    <t>미수거</t>
  </si>
  <si>
    <t>양수-5개</t>
  </si>
  <si>
    <t>2인용 침대-1개</t>
  </si>
  <si>
    <t>1인용 매트리스만</t>
  </si>
  <si>
    <t>1인용 매트리스만-5개</t>
  </si>
  <si>
    <t>헬스기구</t>
  </si>
  <si>
    <t>5kg 이상 헬스기구</t>
  </si>
  <si>
    <t>5kg 이상 헬스기구-4개</t>
  </si>
  <si>
    <t>런닝머신</t>
  </si>
  <si>
    <t>런닝머신-3개</t>
  </si>
  <si>
    <t>1인용</t>
  </si>
  <si>
    <t>1인용-4개</t>
  </si>
  <si>
    <t>1인용 유모차</t>
  </si>
  <si>
    <t>1인용 유모차-5개</t>
  </si>
  <si>
    <t>양수 책상</t>
  </si>
  <si>
    <t>양수 책상-5개</t>
  </si>
  <si>
    <t>편수 책상-3개</t>
  </si>
  <si>
    <t>2단이하 책장-3개</t>
  </si>
  <si>
    <t>5kg 이하 헬스기구</t>
  </si>
  <si>
    <t>5kg 이하 헬스기구-4개</t>
  </si>
  <si>
    <t>3단이상 책장-3개</t>
  </si>
  <si>
    <t>[표1]</t>
    <phoneticPr fontId="4" type="noConversion"/>
  </si>
  <si>
    <t>기준일 :</t>
    <phoneticPr fontId="4" type="noConversion"/>
  </si>
  <si>
    <t>[표2] 기본요금/할인율</t>
    <phoneticPr fontId="4" type="noConversion"/>
  </si>
  <si>
    <t>구분</t>
    <phoneticPr fontId="4" type="noConversion"/>
  </si>
  <si>
    <t>대상</t>
    <phoneticPr fontId="4" type="noConversion"/>
  </si>
  <si>
    <t>이벤트주차</t>
    <phoneticPr fontId="4" type="noConversion"/>
  </si>
  <si>
    <t>이벤트날짜</t>
    <phoneticPr fontId="4" type="noConversion"/>
  </si>
  <si>
    <t>참가인원</t>
    <phoneticPr fontId="4" type="noConversion"/>
  </si>
  <si>
    <t>참가비</t>
    <phoneticPr fontId="4" type="noConversion"/>
  </si>
  <si>
    <t>비고</t>
    <phoneticPr fontId="4" type="noConversion"/>
  </si>
  <si>
    <t>요일</t>
    <phoneticPr fontId="4" type="noConversion"/>
  </si>
  <si>
    <t>이벤트명</t>
    <phoneticPr fontId="4" type="noConversion"/>
  </si>
  <si>
    <t>기본요금</t>
    <phoneticPr fontId="4" type="noConversion"/>
  </si>
  <si>
    <t>회원</t>
    <phoneticPr fontId="4" type="noConversion"/>
  </si>
  <si>
    <t>어르신</t>
    <phoneticPr fontId="4" type="noConversion"/>
  </si>
  <si>
    <t>청소년</t>
    <phoneticPr fontId="4" type="noConversion"/>
  </si>
  <si>
    <t>월요일</t>
    <phoneticPr fontId="4" type="noConversion"/>
  </si>
  <si>
    <t>휴관</t>
    <phoneticPr fontId="4" type="noConversion"/>
  </si>
  <si>
    <t>비회원</t>
    <phoneticPr fontId="4" type="noConversion"/>
  </si>
  <si>
    <t>주부</t>
    <phoneticPr fontId="4" type="noConversion"/>
  </si>
  <si>
    <t>힐링요일</t>
    <phoneticPr fontId="4" type="noConversion"/>
  </si>
  <si>
    <t>낭만요일</t>
    <phoneticPr fontId="4" type="noConversion"/>
  </si>
  <si>
    <t>직장인</t>
    <phoneticPr fontId="4" type="noConversion"/>
  </si>
  <si>
    <t>문학요일</t>
    <phoneticPr fontId="4" type="noConversion"/>
  </si>
  <si>
    <t>탐구요일</t>
    <phoneticPr fontId="4" type="noConversion"/>
  </si>
  <si>
    <t>싱싱요일</t>
    <phoneticPr fontId="4" type="noConversion"/>
  </si>
  <si>
    <t>어린이</t>
    <phoneticPr fontId="4" type="noConversion"/>
  </si>
  <si>
    <t>특강요일</t>
    <phoneticPr fontId="4" type="noConversion"/>
  </si>
  <si>
    <t>[표3]</t>
    <phoneticPr fontId="4" type="noConversion"/>
  </si>
  <si>
    <t>[표4]</t>
    <phoneticPr fontId="4" type="noConversion"/>
  </si>
  <si>
    <t>날짜</t>
    <phoneticPr fontId="4" type="noConversion"/>
  </si>
  <si>
    <t>참가비율</t>
    <phoneticPr fontId="4" type="noConversion"/>
  </si>
  <si>
    <t>[표1]</t>
    <phoneticPr fontId="4" type="noConversion"/>
  </si>
  <si>
    <t>환자번호</t>
    <phoneticPr fontId="4" type="noConversion"/>
  </si>
  <si>
    <t>이름</t>
    <phoneticPr fontId="4" type="noConversion"/>
  </si>
  <si>
    <t>성별</t>
    <phoneticPr fontId="4" type="noConversion"/>
  </si>
  <si>
    <t>나이</t>
    <phoneticPr fontId="4" type="noConversion"/>
  </si>
  <si>
    <t>수급자등급</t>
    <phoneticPr fontId="4" type="noConversion"/>
  </si>
  <si>
    <t>수급자유형</t>
    <phoneticPr fontId="4" type="noConversion"/>
  </si>
  <si>
    <t>서비스명</t>
    <phoneticPr fontId="4" type="noConversion"/>
  </si>
  <si>
    <t>이용일수</t>
    <phoneticPr fontId="4" type="noConversion"/>
  </si>
  <si>
    <t>이용시간</t>
    <phoneticPr fontId="4" type="noConversion"/>
  </si>
  <si>
    <t>이용일구분</t>
    <phoneticPr fontId="4" type="noConversion"/>
  </si>
  <si>
    <t>급여비용</t>
    <phoneticPr fontId="4" type="noConversion"/>
  </si>
  <si>
    <t>공단부담금</t>
    <phoneticPr fontId="4" type="noConversion"/>
  </si>
  <si>
    <t>본인부담금</t>
    <phoneticPr fontId="4" type="noConversion"/>
  </si>
  <si>
    <t>기타</t>
    <phoneticPr fontId="4" type="noConversion"/>
  </si>
  <si>
    <t>방문간호</t>
    <phoneticPr fontId="4" type="noConversion"/>
  </si>
  <si>
    <t>단기보호</t>
    <phoneticPr fontId="4" type="noConversion"/>
  </si>
  <si>
    <t>기초생활</t>
    <phoneticPr fontId="4" type="noConversion"/>
  </si>
  <si>
    <t>방문목욕</t>
    <phoneticPr fontId="4" type="noConversion"/>
  </si>
  <si>
    <t>방문요양</t>
    <phoneticPr fontId="4" type="noConversion"/>
  </si>
  <si>
    <t>기타</t>
    <phoneticPr fontId="4" type="noConversion"/>
  </si>
  <si>
    <t>일반</t>
    <phoneticPr fontId="4" type="noConversion"/>
  </si>
  <si>
    <t>[표2] 월한도액</t>
    <phoneticPr fontId="4" type="noConversion"/>
  </si>
  <si>
    <t>[표3] 본인부담비율</t>
    <phoneticPr fontId="4" type="noConversion"/>
  </si>
  <si>
    <t>[표4] 일당</t>
    <phoneticPr fontId="4" type="noConversion"/>
  </si>
  <si>
    <t>등급</t>
    <phoneticPr fontId="4" type="noConversion"/>
  </si>
  <si>
    <t>수급자유형</t>
    <phoneticPr fontId="4" type="noConversion"/>
  </si>
  <si>
    <t>본인부담비율</t>
    <phoneticPr fontId="4" type="noConversion"/>
  </si>
  <si>
    <t>등급</t>
    <phoneticPr fontId="4" type="noConversion"/>
  </si>
  <si>
    <t>전문요양병원</t>
    <phoneticPr fontId="4" type="noConversion"/>
  </si>
  <si>
    <t>노인요양병원</t>
    <phoneticPr fontId="4" type="noConversion"/>
  </si>
  <si>
    <t>공동생활가정</t>
    <phoneticPr fontId="4" type="noConversion"/>
  </si>
  <si>
    <t>월한도액</t>
    <phoneticPr fontId="4" type="noConversion"/>
  </si>
  <si>
    <t>[표5] 수급자등급별 서비스명별 이용일수의 합</t>
    <phoneticPr fontId="4" type="noConversion"/>
  </si>
  <si>
    <t>[표6] 나이별 빈도수</t>
    <phoneticPr fontId="4" type="noConversion"/>
  </si>
  <si>
    <t>빈도수</t>
    <phoneticPr fontId="4" type="noConversion"/>
  </si>
  <si>
    <t>[표7]</t>
    <phoneticPr fontId="4" type="noConversion"/>
  </si>
  <si>
    <t>보호시설</t>
    <phoneticPr fontId="4" type="noConversion"/>
  </si>
  <si>
    <t>수급자등급</t>
    <phoneticPr fontId="4" type="noConversion"/>
  </si>
  <si>
    <t>이용일수</t>
    <phoneticPr fontId="4" type="noConversion"/>
  </si>
  <si>
    <t>급여</t>
    <phoneticPr fontId="4" type="noConversion"/>
  </si>
  <si>
    <t>D347</t>
    <phoneticPr fontId="4" type="noConversion"/>
  </si>
  <si>
    <t>전문요양병원</t>
    <phoneticPr fontId="4" type="noConversion"/>
  </si>
  <si>
    <t>A7367</t>
    <phoneticPr fontId="4" type="noConversion"/>
  </si>
  <si>
    <t>공동생활가정</t>
    <phoneticPr fontId="4" type="noConversion"/>
  </si>
  <si>
    <t>B4549</t>
    <phoneticPr fontId="4" type="noConversion"/>
  </si>
  <si>
    <t>전문요양병원</t>
    <phoneticPr fontId="4" type="noConversion"/>
  </si>
  <si>
    <t>C8949</t>
    <phoneticPr fontId="4" type="noConversion"/>
  </si>
  <si>
    <t>노인요양병원</t>
    <phoneticPr fontId="4" type="noConversion"/>
  </si>
  <si>
    <t>A9670</t>
    <phoneticPr fontId="4" type="noConversion"/>
  </si>
  <si>
    <t>C4397</t>
    <phoneticPr fontId="4" type="noConversion"/>
  </si>
  <si>
    <t>A2345</t>
    <phoneticPr fontId="4" type="noConversion"/>
  </si>
  <si>
    <t>공동생활가정</t>
    <phoneticPr fontId="4" type="noConversion"/>
  </si>
  <si>
    <t>D3432</t>
    <phoneticPr fontId="4" type="noConversion"/>
  </si>
  <si>
    <t>C4572</t>
    <phoneticPr fontId="4" type="noConversion"/>
  </si>
  <si>
    <t>노인요양병원</t>
    <phoneticPr fontId="4" type="noConversion"/>
  </si>
  <si>
    <t>A3421</t>
    <phoneticPr fontId="4" type="noConversion"/>
  </si>
  <si>
    <t>[표1]</t>
    <phoneticPr fontId="4" type="noConversion"/>
  </si>
  <si>
    <t>가입나이</t>
    <phoneticPr fontId="4" type="noConversion"/>
  </si>
  <si>
    <t>코드</t>
    <phoneticPr fontId="4" type="noConversion"/>
  </si>
  <si>
    <t>구분-성별</t>
    <phoneticPr fontId="4" type="noConversion"/>
  </si>
  <si>
    <t>가입금액</t>
    <phoneticPr fontId="4" type="noConversion"/>
  </si>
  <si>
    <t>가입기간</t>
    <phoneticPr fontId="4" type="noConversion"/>
  </si>
  <si>
    <t>미납기간</t>
    <phoneticPr fontId="4" type="noConversion"/>
  </si>
  <si>
    <t>가입상태</t>
    <phoneticPr fontId="4" type="noConversion"/>
  </si>
  <si>
    <t>[표2]</t>
    <phoneticPr fontId="4" type="noConversion"/>
  </si>
  <si>
    <t>BM</t>
    <phoneticPr fontId="4" type="noConversion"/>
  </si>
  <si>
    <t>구분</t>
    <phoneticPr fontId="4" type="noConversion"/>
  </si>
  <si>
    <t>성별</t>
    <phoneticPr fontId="4" type="noConversion"/>
  </si>
  <si>
    <t>BW</t>
    <phoneticPr fontId="4" type="noConversion"/>
  </si>
  <si>
    <t>기본형</t>
    <phoneticPr fontId="4" type="noConversion"/>
  </si>
  <si>
    <t>SM</t>
    <phoneticPr fontId="4" type="noConversion"/>
  </si>
  <si>
    <t>추가보장</t>
    <phoneticPr fontId="4" type="noConversion"/>
  </si>
  <si>
    <t>SW</t>
    <phoneticPr fontId="4" type="noConversion"/>
  </si>
  <si>
    <t>[표3] 코드별 가입나이별 가입금액</t>
    <phoneticPr fontId="4" type="noConversion"/>
  </si>
  <si>
    <t>[표4] 나이대별 가입자수</t>
    <phoneticPr fontId="4" type="noConversion"/>
  </si>
  <si>
    <t>[표5] 코드별 나이별 평균 가입기간</t>
    <phoneticPr fontId="4" type="noConversion"/>
  </si>
  <si>
    <t>나이</t>
    <phoneticPr fontId="4" type="noConversion"/>
  </si>
  <si>
    <t>가입자수</t>
    <phoneticPr fontId="4" type="noConversion"/>
  </si>
  <si>
    <t>[표1]</t>
    <phoneticPr fontId="4" type="noConversion"/>
  </si>
  <si>
    <t>[표2]</t>
    <phoneticPr fontId="4" type="noConversion"/>
  </si>
  <si>
    <t>[표3]</t>
    <phoneticPr fontId="4" type="noConversion"/>
  </si>
  <si>
    <t>소득공제</t>
    <phoneticPr fontId="12" type="noConversion"/>
  </si>
  <si>
    <t>소득공제내용</t>
    <phoneticPr fontId="12" type="noConversion"/>
  </si>
  <si>
    <t>사업자번호</t>
    <phoneticPr fontId="12" type="noConversion"/>
  </si>
  <si>
    <t>의료비보조</t>
    <phoneticPr fontId="12" type="noConversion"/>
  </si>
  <si>
    <t>성명</t>
    <phoneticPr fontId="12" type="noConversion"/>
  </si>
  <si>
    <t>법인명</t>
    <phoneticPr fontId="12" type="noConversion"/>
  </si>
  <si>
    <t>부</t>
    <phoneticPr fontId="4" type="noConversion"/>
  </si>
  <si>
    <t>한국대학교</t>
    <phoneticPr fontId="12" type="noConversion"/>
  </si>
  <si>
    <t>123-45-6789</t>
    <phoneticPr fontId="4" type="noConversion"/>
  </si>
  <si>
    <t>[표4]</t>
    <phoneticPr fontId="4" type="noConversion"/>
  </si>
  <si>
    <t>(단위: 천원)</t>
    <phoneticPr fontId="4" type="noConversion"/>
  </si>
  <si>
    <t>소득공제</t>
    <phoneticPr fontId="12" type="noConversion"/>
  </si>
  <si>
    <t>일반사용분</t>
    <phoneticPr fontId="12" type="noConversion"/>
  </si>
  <si>
    <t>대중교통</t>
    <phoneticPr fontId="12" type="noConversion"/>
  </si>
  <si>
    <t>전통시장</t>
    <phoneticPr fontId="12" type="noConversion"/>
  </si>
  <si>
    <t>[표5]</t>
    <phoneticPr fontId="4" type="noConversion"/>
  </si>
  <si>
    <t>관계</t>
    <phoneticPr fontId="12" type="noConversion"/>
  </si>
  <si>
    <t>일반의료비</t>
    <phoneticPr fontId="12" type="noConversion"/>
  </si>
  <si>
    <t>부</t>
    <phoneticPr fontId="4" type="noConversion"/>
  </si>
  <si>
    <t>모</t>
    <phoneticPr fontId="4" type="noConversion"/>
  </si>
  <si>
    <t>index-match-max 이런 문제에서 주의점</t>
    <phoneticPr fontId="4" type="noConversion"/>
  </si>
  <si>
    <t xml:space="preserve"> max 범위와 match 범위 같게 복붙하기</t>
    <phoneticPr fontId="4" type="noConversion"/>
  </si>
  <si>
    <t>그리고 배열수식 컨트롤시프트 잊지 말기</t>
    <phoneticPr fontId="4" type="noConversion"/>
  </si>
  <si>
    <t>인덱스 범위는 괜춘</t>
    <phoneticPr fontId="4" type="noConversion"/>
  </si>
  <si>
    <t>일치 유형도 0 체크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</si>
</sst>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₩&quot;#,##0;[Red]\-&quot;₩&quot;#,##0"/>
    <numFmt numFmtId="41" formatCode="_-* #,##0_-;\-* #,##0_-;_-* &quot;-&quot;_-;_-@_-"/>
    <numFmt numFmtId="176" formatCode="General&quot; 이상&quot;"/>
    <numFmt numFmtId="177" formatCode="[$-F800]dddd\,\ mmmm\ dd\,\ yyyy"/>
    <numFmt numFmtId="178" formatCode="General&quot; 이하&quot;"/>
    <numFmt numFmtId="179" formatCode="General&quot;등&quot;&quot;급&quot;"/>
    <numFmt numFmtId="180" formatCode="General&quot;세~&quot;"/>
    <numFmt numFmtId="181" formatCode="General&quot;세&quot;"/>
    <numFmt numFmtId="182" formatCode="0.0%"/>
    <numFmt numFmtId="183" formatCode="General\ &quot;미만&quot;"/>
    <numFmt numFmtId="184" formatCode="General\ &quot;이상&quot;"/>
    <numFmt numFmtId="185" formatCode="General&quot;명 이상&quot;"/>
    <numFmt numFmtId="186" formatCode="General&quot;명 이하&quot;"/>
    <numFmt numFmtId="187" formatCode="General\~"/>
    <numFmt numFmtId="188" formatCode="General&quot;kWh&quot;"/>
    <numFmt numFmtId="189" formatCode="General&quot;kWh초과&quot;"/>
    <numFmt numFmtId="190" formatCode="0\ &quot;세&quot;"/>
    <numFmt numFmtId="191" formatCode="0&quot;세 이상&quot;"/>
    <numFmt numFmtId="192" formatCode="0&quot;세 미만&quot;"/>
    <numFmt numFmtId="193" formatCode="0&quot;세 ~&quot;"/>
    <numFmt numFmtId="194" formatCode="\ 0&quot;세&quot;"/>
    <numFmt numFmtId="195" formatCode="0.00_ "/>
    <numFmt numFmtId="196" formatCode="General\ &quot;이상 ~&quot;"/>
    <numFmt numFmtId="197" formatCode="General\ &quot;이하&quot;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rgb="FF9C6500"/>
      <name val="맑은 고딕"/>
      <family val="3"/>
      <charset val="129"/>
      <scheme val="minor"/>
    </font>
    <font>
      <sz val="10"/>
      <color rgb="FF9C65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61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0"/>
    <xf numFmtId="0" fontId="10" fillId="0" borderId="0"/>
  </cellStyleXfs>
  <cellXfs count="13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5" applyFont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0" fontId="6" fillId="0" borderId="1" xfId="5" applyFont="1" applyBorder="1" applyAlignment="1">
      <alignment horizontal="center" wrapText="1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9" fontId="0" fillId="0" borderId="0" xfId="2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80" fontId="8" fillId="0" borderId="2" xfId="0" applyNumberFormat="1" applyFont="1" applyBorder="1" applyAlignment="1">
      <alignment horizontal="center" vertical="center"/>
    </xf>
    <xf numFmtId="181" fontId="0" fillId="0" borderId="3" xfId="0" applyNumberFormat="1" applyBorder="1" applyAlignment="1">
      <alignment horizontal="center" vertical="center"/>
    </xf>
    <xf numFmtId="181" fontId="0" fillId="0" borderId="0" xfId="0" applyNumberFormat="1">
      <alignment vertical="center"/>
    </xf>
    <xf numFmtId="182" fontId="0" fillId="0" borderId="1" xfId="2" applyNumberFormat="1" applyFont="1" applyBorder="1">
      <alignment vertical="center"/>
    </xf>
    <xf numFmtId="183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41" fontId="0" fillId="0" borderId="1" xfId="1" applyFont="1" applyBorder="1" applyAlignment="1">
      <alignment vertical="center"/>
    </xf>
    <xf numFmtId="9" fontId="0" fillId="0" borderId="1" xfId="2" applyFont="1" applyBorder="1" applyAlignment="1">
      <alignment vertical="center"/>
    </xf>
    <xf numFmtId="6" fontId="0" fillId="0" borderId="1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1" xfId="6" applyFont="1" applyBorder="1" applyAlignment="1">
      <alignment horizontal="center" vertical="center"/>
    </xf>
    <xf numFmtId="0" fontId="13" fillId="3" borderId="1" xfId="4" applyFont="1" applyBorder="1" applyAlignment="1">
      <alignment horizontal="center" vertical="center"/>
    </xf>
    <xf numFmtId="0" fontId="14" fillId="0" borderId="0" xfId="4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vertical="center" wrapText="1"/>
    </xf>
    <xf numFmtId="3" fontId="15" fillId="6" borderId="5" xfId="0" applyNumberFormat="1" applyFont="1" applyFill="1" applyBorder="1" applyAlignment="1">
      <alignment horizontal="right" vertical="center" wrapText="1"/>
    </xf>
    <xf numFmtId="3" fontId="9" fillId="0" borderId="6" xfId="1" applyNumberFormat="1" applyFont="1" applyBorder="1">
      <alignment vertical="center"/>
    </xf>
    <xf numFmtId="3" fontId="9" fillId="0" borderId="0" xfId="1" applyNumberFormat="1" applyFont="1" applyBorder="1">
      <alignment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7" xfId="6" applyFont="1" applyFill="1" applyBorder="1" applyAlignment="1">
      <alignment horizontal="center" vertical="center" wrapText="1"/>
    </xf>
    <xf numFmtId="0" fontId="15" fillId="6" borderId="7" xfId="6" applyFont="1" applyFill="1" applyBorder="1" applyAlignment="1">
      <alignment vertical="center" wrapText="1"/>
    </xf>
    <xf numFmtId="3" fontId="15" fillId="6" borderId="8" xfId="6" applyNumberFormat="1" applyFont="1" applyFill="1" applyBorder="1" applyAlignment="1">
      <alignment horizontal="right" vertical="center" wrapText="1"/>
    </xf>
    <xf numFmtId="0" fontId="15" fillId="6" borderId="1" xfId="6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vertical="center" wrapText="1"/>
    </xf>
    <xf numFmtId="3" fontId="15" fillId="6" borderId="8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16" fillId="2" borderId="1" xfId="3" applyFont="1" applyBorder="1" applyAlignment="1">
      <alignment vertical="center" wrapText="1"/>
    </xf>
    <xf numFmtId="3" fontId="9" fillId="0" borderId="1" xfId="1" applyNumberFormat="1" applyFont="1" applyBorder="1" applyAlignment="1">
      <alignment horizontal="right" vertical="center"/>
    </xf>
    <xf numFmtId="0" fontId="15" fillId="0" borderId="0" xfId="3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3" fontId="9" fillId="0" borderId="1" xfId="1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185" fontId="0" fillId="0" borderId="1" xfId="0" applyNumberFormat="1" applyBorder="1">
      <alignment vertical="center"/>
    </xf>
    <xf numFmtId="186" fontId="0" fillId="0" borderId="1" xfId="0" applyNumberFormat="1" applyBorder="1">
      <alignment vertical="center"/>
    </xf>
    <xf numFmtId="187" fontId="0" fillId="0" borderId="1" xfId="0" applyNumberFormat="1" applyBorder="1" applyAlignment="1">
      <alignment horizontal="center" vertical="center"/>
    </xf>
    <xf numFmtId="188" fontId="0" fillId="0" borderId="1" xfId="0" applyNumberFormat="1" applyBorder="1" applyAlignment="1">
      <alignment horizontal="center" vertical="center"/>
    </xf>
    <xf numFmtId="189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1" fontId="8" fillId="0" borderId="0" xfId="1" applyFont="1">
      <alignment vertical="center"/>
    </xf>
    <xf numFmtId="14" fontId="8" fillId="0" borderId="0" xfId="1" applyNumberFormat="1" applyFont="1">
      <alignment vertical="center"/>
    </xf>
    <xf numFmtId="0" fontId="8" fillId="0" borderId="0" xfId="0" applyFont="1">
      <alignment vertical="center"/>
    </xf>
    <xf numFmtId="190" fontId="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41" fontId="8" fillId="0" borderId="6" xfId="1" applyFont="1" applyBorder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190" fontId="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3" fontId="18" fillId="0" borderId="1" xfId="0" applyNumberFormat="1" applyFont="1" applyBorder="1" applyAlignment="1">
      <alignment vertical="center" wrapText="1"/>
    </xf>
    <xf numFmtId="193" fontId="18" fillId="0" borderId="2" xfId="0" applyNumberFormat="1" applyFont="1" applyBorder="1" applyAlignment="1">
      <alignment horizontal="right" vertical="center" wrapText="1"/>
    </xf>
    <xf numFmtId="194" fontId="18" fillId="0" borderId="3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195" fontId="8" fillId="0" borderId="1" xfId="0" applyNumberFormat="1" applyFont="1" applyBorder="1">
      <alignment vertical="center"/>
    </xf>
    <xf numFmtId="41" fontId="7" fillId="0" borderId="1" xfId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91" fontId="19" fillId="0" borderId="1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92" fontId="19" fillId="0" borderId="1" xfId="0" applyNumberFormat="1" applyFont="1" applyBorder="1" applyAlignment="1">
      <alignment horizontal="center" vertical="center" wrapText="1"/>
    </xf>
    <xf numFmtId="191" fontId="19" fillId="5" borderId="1" xfId="0" applyNumberFormat="1" applyFont="1" applyFill="1" applyBorder="1" applyAlignment="1">
      <alignment horizontal="center" vertical="center" wrapText="1"/>
    </xf>
    <xf numFmtId="192" fontId="19" fillId="5" borderId="1" xfId="0" applyNumberFormat="1" applyFont="1" applyFill="1" applyBorder="1" applyAlignment="1">
      <alignment horizontal="center" vertical="center" wrapText="1"/>
    </xf>
    <xf numFmtId="196" fontId="0" fillId="0" borderId="1" xfId="0" applyNumberFormat="1" applyBorder="1" applyAlignment="1">
      <alignment horizontal="center" vertical="center"/>
    </xf>
    <xf numFmtId="197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Fill="1" applyBorder="1" applyAlignment="1">
      <alignment horizontal="center" vertical="center"/>
    </xf>
    <xf numFmtId="9" fontId="0" fillId="0" borderId="1" xfId="2" applyFont="1" applyFill="1" applyBorder="1">
      <alignment vertical="center"/>
    </xf>
    <xf numFmtId="41" fontId="0" fillId="0" borderId="0" xfId="1" applyFont="1" applyFill="1" applyBorder="1" applyAlignment="1">
      <alignment horizontal="center" vertical="center"/>
    </xf>
    <xf numFmtId="9" fontId="0" fillId="0" borderId="0" xfId="2" applyFont="1" applyFill="1" applyBorder="1">
      <alignment vertical="center"/>
    </xf>
    <xf numFmtId="0" fontId="8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41" fontId="8" fillId="0" borderId="6" xfId="1" applyFont="1" applyFill="1" applyBorder="1">
      <alignment vertical="center"/>
    </xf>
    <xf numFmtId="0" fontId="11" fillId="0" borderId="1" xfId="4" applyFont="1" applyFill="1" applyBorder="1" applyAlignment="1">
      <alignment horizontal="center" vertical="center"/>
    </xf>
    <xf numFmtId="0" fontId="11" fillId="5" borderId="1" xfId="4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vertical="center" wrapText="1"/>
    </xf>
    <xf numFmtId="3" fontId="15" fillId="0" borderId="1" xfId="1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1" xfId="0" applyNumberFormat="1" applyBorder="1" applyAlignment="1">
      <alignment horizontal="right" vertical="center"/>
    </xf>
  </cellXfs>
  <cellStyles count="7">
    <cellStyle name="백분율" xfId="2" builtinId="5"/>
    <cellStyle name="보통" xfId="4" builtinId="28"/>
    <cellStyle name="쉼표 [0]" xfId="1" builtinId="6"/>
    <cellStyle name="좋음" xfId="3" builtinId="26"/>
    <cellStyle name="표준" xfId="0" builtinId="0"/>
    <cellStyle name="표준 2" xfId="6" xr:uid="{00000000-0005-0000-0000-000005000000}"/>
    <cellStyle name="표준_계산작업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B2:O55"/>
  <sheetViews>
    <sheetView topLeftCell="A29" zoomScaleNormal="100" workbookViewId="0">
      <selection activeCell="C38" sqref="C38:F42"/>
    </sheetView>
  </sheetViews>
  <sheetFormatPr defaultRowHeight="17.399999999999999" x14ac:dyDescent="0.4"/>
  <cols>
    <col min="1" max="1" width="2" customWidth="1"/>
    <col min="2" max="2" width="11.19921875" customWidth="1"/>
    <col min="3" max="3" width="13" bestFit="1" customWidth="1"/>
    <col min="4" max="4" width="11" bestFit="1" customWidth="1"/>
    <col min="5" max="5" width="9.296875" bestFit="1" customWidth="1"/>
    <col min="6" max="6" width="11.296875" bestFit="1" customWidth="1"/>
    <col min="7" max="7" width="11.19921875" bestFit="1" customWidth="1"/>
    <col min="8" max="8" width="10.296875" customWidth="1"/>
    <col min="9" max="9" width="11.09765625" customWidth="1"/>
    <col min="10" max="10" width="17.19921875" bestFit="1" customWidth="1"/>
    <col min="11" max="11" width="11.19921875" bestFit="1" customWidth="1"/>
    <col min="12" max="12" width="10" bestFit="1" customWidth="1"/>
    <col min="13" max="15" width="13" bestFit="1" customWidth="1"/>
  </cols>
  <sheetData>
    <row r="2" spans="2:15" x14ac:dyDescent="0.4">
      <c r="B2" t="s">
        <v>93</v>
      </c>
    </row>
    <row r="3" spans="2:15" x14ac:dyDescent="0.4">
      <c r="B3" s="19" t="s">
        <v>94</v>
      </c>
      <c r="C3" s="19" t="s">
        <v>95</v>
      </c>
      <c r="D3" s="19" t="s">
        <v>96</v>
      </c>
      <c r="E3" s="19" t="s">
        <v>97</v>
      </c>
      <c r="F3" s="19" t="s">
        <v>98</v>
      </c>
      <c r="G3" s="19" t="s">
        <v>99</v>
      </c>
      <c r="H3" s="19" t="s">
        <v>100</v>
      </c>
      <c r="I3" s="19" t="s">
        <v>101</v>
      </c>
      <c r="J3" s="19" t="s">
        <v>102</v>
      </c>
      <c r="K3" s="19" t="s">
        <v>103</v>
      </c>
      <c r="L3" s="19" t="s">
        <v>104</v>
      </c>
      <c r="M3" s="19" t="s">
        <v>105</v>
      </c>
      <c r="N3" s="19" t="s">
        <v>106</v>
      </c>
      <c r="O3" s="19" t="s">
        <v>107</v>
      </c>
    </row>
    <row r="4" spans="2:15" x14ac:dyDescent="0.4">
      <c r="B4" s="3" t="s">
        <v>108</v>
      </c>
      <c r="C4" s="3" t="s">
        <v>109</v>
      </c>
      <c r="D4" s="3" t="s">
        <v>194</v>
      </c>
      <c r="E4" s="3">
        <v>67</v>
      </c>
      <c r="F4" s="3">
        <v>1</v>
      </c>
      <c r="G4" s="3" t="s">
        <v>195</v>
      </c>
      <c r="H4" s="3" t="s">
        <v>196</v>
      </c>
      <c r="I4" s="3">
        <v>4</v>
      </c>
      <c r="J4" s="3">
        <v>40</v>
      </c>
      <c r="K4" s="3" t="s">
        <v>197</v>
      </c>
      <c r="L4" s="9">
        <v>400000</v>
      </c>
      <c r="M4" s="9">
        <v>400000</v>
      </c>
      <c r="N4" s="20">
        <v>0</v>
      </c>
      <c r="O4" s="3" t="s">
        <v>198</v>
      </c>
    </row>
    <row r="5" spans="2:15" x14ac:dyDescent="0.4">
      <c r="B5" s="3" t="s">
        <v>111</v>
      </c>
      <c r="C5" s="3" t="s">
        <v>112</v>
      </c>
      <c r="D5" s="3" t="s">
        <v>199</v>
      </c>
      <c r="E5" s="3">
        <v>84</v>
      </c>
      <c r="F5" s="3">
        <v>3</v>
      </c>
      <c r="G5" s="3" t="s">
        <v>200</v>
      </c>
      <c r="H5" s="3" t="s">
        <v>196</v>
      </c>
      <c r="I5" s="3">
        <v>1</v>
      </c>
      <c r="J5" s="3">
        <v>4</v>
      </c>
      <c r="K5" s="3" t="s">
        <v>197</v>
      </c>
      <c r="L5" s="9">
        <v>40000</v>
      </c>
      <c r="M5" s="9">
        <v>32000</v>
      </c>
      <c r="N5" s="20">
        <v>8000</v>
      </c>
      <c r="O5" s="3" t="s">
        <v>63</v>
      </c>
    </row>
    <row r="6" spans="2:15" x14ac:dyDescent="0.4">
      <c r="B6" s="3" t="s">
        <v>113</v>
      </c>
      <c r="C6" s="3" t="s">
        <v>201</v>
      </c>
      <c r="D6" s="3" t="s">
        <v>194</v>
      </c>
      <c r="E6" s="3">
        <v>74</v>
      </c>
      <c r="F6" s="3">
        <v>2</v>
      </c>
      <c r="G6" s="3" t="s">
        <v>202</v>
      </c>
      <c r="H6" s="3" t="s">
        <v>203</v>
      </c>
      <c r="I6" s="3">
        <v>7</v>
      </c>
      <c r="J6" s="3">
        <v>35</v>
      </c>
      <c r="K6" s="13" t="s">
        <v>197</v>
      </c>
      <c r="L6" s="9">
        <v>350000</v>
      </c>
      <c r="M6" s="9">
        <v>315000</v>
      </c>
      <c r="N6" s="20">
        <v>35000</v>
      </c>
      <c r="O6" s="3" t="s">
        <v>63</v>
      </c>
    </row>
    <row r="7" spans="2:15" x14ac:dyDescent="0.4">
      <c r="B7" s="3" t="s">
        <v>114</v>
      </c>
      <c r="C7" s="3" t="s">
        <v>115</v>
      </c>
      <c r="D7" s="3" t="s">
        <v>194</v>
      </c>
      <c r="E7" s="3">
        <v>79</v>
      </c>
      <c r="F7" s="3">
        <v>3</v>
      </c>
      <c r="G7" s="3" t="s">
        <v>202</v>
      </c>
      <c r="H7" s="3" t="s">
        <v>204</v>
      </c>
      <c r="I7" s="3">
        <v>3</v>
      </c>
      <c r="J7" s="3">
        <v>18</v>
      </c>
      <c r="K7" s="3" t="s">
        <v>197</v>
      </c>
      <c r="L7" s="9">
        <v>180000</v>
      </c>
      <c r="M7" s="9">
        <v>162000</v>
      </c>
      <c r="N7" s="20">
        <v>18000</v>
      </c>
      <c r="O7" s="3" t="s">
        <v>63</v>
      </c>
    </row>
    <row r="8" spans="2:15" x14ac:dyDescent="0.4">
      <c r="B8" s="3" t="s">
        <v>116</v>
      </c>
      <c r="C8" s="3" t="s">
        <v>117</v>
      </c>
      <c r="D8" s="3" t="s">
        <v>199</v>
      </c>
      <c r="E8" s="3">
        <v>81</v>
      </c>
      <c r="F8" s="3">
        <v>5</v>
      </c>
      <c r="G8" s="3" t="s">
        <v>200</v>
      </c>
      <c r="H8" s="3" t="s">
        <v>205</v>
      </c>
      <c r="I8" s="3">
        <v>4</v>
      </c>
      <c r="J8" s="3">
        <v>24</v>
      </c>
      <c r="K8" s="13" t="s">
        <v>197</v>
      </c>
      <c r="L8" s="9">
        <v>240000</v>
      </c>
      <c r="M8" s="9">
        <v>192000</v>
      </c>
      <c r="N8" s="20">
        <v>48000</v>
      </c>
      <c r="O8" s="3" t="s">
        <v>206</v>
      </c>
    </row>
    <row r="9" spans="2:15" x14ac:dyDescent="0.4">
      <c r="B9" s="3" t="s">
        <v>119</v>
      </c>
      <c r="C9" s="3" t="s">
        <v>207</v>
      </c>
      <c r="D9" s="3" t="s">
        <v>194</v>
      </c>
      <c r="E9" s="3">
        <v>93</v>
      </c>
      <c r="F9" s="3">
        <v>1</v>
      </c>
      <c r="G9" s="3" t="s">
        <v>195</v>
      </c>
      <c r="H9" s="3" t="s">
        <v>203</v>
      </c>
      <c r="I9" s="3">
        <v>4</v>
      </c>
      <c r="J9" s="3">
        <v>28</v>
      </c>
      <c r="K9" s="3" t="s">
        <v>197</v>
      </c>
      <c r="L9" s="9">
        <v>280000</v>
      </c>
      <c r="M9" s="9">
        <v>280000</v>
      </c>
      <c r="N9" s="20">
        <v>0</v>
      </c>
      <c r="O9" s="3" t="s">
        <v>198</v>
      </c>
    </row>
    <row r="10" spans="2:15" x14ac:dyDescent="0.4">
      <c r="B10" s="3" t="s">
        <v>120</v>
      </c>
      <c r="C10" s="3" t="s">
        <v>121</v>
      </c>
      <c r="D10" s="3" t="s">
        <v>199</v>
      </c>
      <c r="E10" s="3">
        <v>64</v>
      </c>
      <c r="F10" s="3">
        <v>5</v>
      </c>
      <c r="G10" s="3" t="s">
        <v>202</v>
      </c>
      <c r="H10" s="3" t="s">
        <v>204</v>
      </c>
      <c r="I10" s="3">
        <v>2</v>
      </c>
      <c r="J10" s="3">
        <v>12</v>
      </c>
      <c r="K10" s="3" t="s">
        <v>208</v>
      </c>
      <c r="L10" s="9">
        <v>156000</v>
      </c>
      <c r="M10" s="9">
        <v>140400</v>
      </c>
      <c r="N10" s="20">
        <v>15600</v>
      </c>
      <c r="O10" s="3" t="s">
        <v>206</v>
      </c>
    </row>
    <row r="11" spans="2:15" x14ac:dyDescent="0.4">
      <c r="B11" s="3" t="s">
        <v>122</v>
      </c>
      <c r="C11" s="3" t="s">
        <v>123</v>
      </c>
      <c r="D11" s="3" t="s">
        <v>194</v>
      </c>
      <c r="E11" s="3">
        <v>80</v>
      </c>
      <c r="F11" s="3">
        <v>4</v>
      </c>
      <c r="G11" s="3" t="s">
        <v>200</v>
      </c>
      <c r="H11" s="3" t="s">
        <v>196</v>
      </c>
      <c r="I11" s="3">
        <v>2</v>
      </c>
      <c r="J11" s="3">
        <v>12</v>
      </c>
      <c r="K11" s="13" t="s">
        <v>208</v>
      </c>
      <c r="L11" s="9">
        <v>156000</v>
      </c>
      <c r="M11" s="9">
        <v>124800</v>
      </c>
      <c r="N11" s="20">
        <v>31200</v>
      </c>
      <c r="O11" s="3" t="s">
        <v>63</v>
      </c>
    </row>
    <row r="12" spans="2:15" x14ac:dyDescent="0.4">
      <c r="B12" s="3" t="s">
        <v>124</v>
      </c>
      <c r="C12" s="3" t="s">
        <v>125</v>
      </c>
      <c r="D12" s="3" t="s">
        <v>199</v>
      </c>
      <c r="E12" s="3">
        <v>93</v>
      </c>
      <c r="F12" s="3">
        <v>4</v>
      </c>
      <c r="G12" s="3" t="s">
        <v>200</v>
      </c>
      <c r="H12" s="3" t="s">
        <v>203</v>
      </c>
      <c r="I12" s="3">
        <v>4</v>
      </c>
      <c r="J12" s="3">
        <v>24</v>
      </c>
      <c r="K12" s="3" t="s">
        <v>209</v>
      </c>
      <c r="L12" s="9">
        <v>288000</v>
      </c>
      <c r="M12" s="9">
        <v>230400</v>
      </c>
      <c r="N12" s="20">
        <v>57600</v>
      </c>
      <c r="O12" s="3" t="s">
        <v>63</v>
      </c>
    </row>
    <row r="13" spans="2:15" x14ac:dyDescent="0.4">
      <c r="B13" s="3" t="s">
        <v>127</v>
      </c>
      <c r="C13" s="3" t="s">
        <v>128</v>
      </c>
      <c r="D13" s="3" t="s">
        <v>199</v>
      </c>
      <c r="E13" s="3">
        <v>50</v>
      </c>
      <c r="F13" s="3">
        <v>2</v>
      </c>
      <c r="G13" s="3" t="s">
        <v>202</v>
      </c>
      <c r="H13" s="3" t="s">
        <v>203</v>
      </c>
      <c r="I13" s="3">
        <v>3</v>
      </c>
      <c r="J13" s="3">
        <v>18</v>
      </c>
      <c r="K13" s="3" t="s">
        <v>197</v>
      </c>
      <c r="L13" s="9">
        <v>180000</v>
      </c>
      <c r="M13" s="9">
        <v>162000</v>
      </c>
      <c r="N13" s="20">
        <v>18000</v>
      </c>
      <c r="O13" s="3" t="s">
        <v>63</v>
      </c>
    </row>
    <row r="14" spans="2:15" x14ac:dyDescent="0.4">
      <c r="B14" s="3" t="s">
        <v>129</v>
      </c>
      <c r="C14" s="3" t="s">
        <v>210</v>
      </c>
      <c r="D14" s="3" t="s">
        <v>194</v>
      </c>
      <c r="E14" s="3">
        <v>95</v>
      </c>
      <c r="F14" s="3">
        <v>1</v>
      </c>
      <c r="G14" s="3" t="s">
        <v>200</v>
      </c>
      <c r="H14" s="3" t="s">
        <v>196</v>
      </c>
      <c r="I14" s="3">
        <v>3</v>
      </c>
      <c r="J14" s="3">
        <v>27</v>
      </c>
      <c r="K14" s="13" t="s">
        <v>197</v>
      </c>
      <c r="L14" s="9">
        <v>270000</v>
      </c>
      <c r="M14" s="9">
        <v>216000</v>
      </c>
      <c r="N14" s="20">
        <v>54000</v>
      </c>
      <c r="O14" s="3" t="s">
        <v>63</v>
      </c>
    </row>
    <row r="15" spans="2:15" x14ac:dyDescent="0.4">
      <c r="B15" s="3" t="s">
        <v>130</v>
      </c>
      <c r="C15" s="3" t="s">
        <v>131</v>
      </c>
      <c r="D15" s="3" t="s">
        <v>199</v>
      </c>
      <c r="E15" s="3">
        <v>65</v>
      </c>
      <c r="F15" s="3">
        <v>1</v>
      </c>
      <c r="G15" s="3" t="s">
        <v>195</v>
      </c>
      <c r="H15" s="3" t="s">
        <v>203</v>
      </c>
      <c r="I15" s="3">
        <v>5</v>
      </c>
      <c r="J15" s="3">
        <v>20</v>
      </c>
      <c r="K15" s="3" t="s">
        <v>197</v>
      </c>
      <c r="L15" s="9">
        <v>200000</v>
      </c>
      <c r="M15" s="9">
        <v>200000</v>
      </c>
      <c r="N15" s="20">
        <v>0</v>
      </c>
      <c r="O15" s="3" t="s">
        <v>198</v>
      </c>
    </row>
    <row r="16" spans="2:15" x14ac:dyDescent="0.4">
      <c r="B16" s="3" t="s">
        <v>132</v>
      </c>
      <c r="C16" s="3" t="s">
        <v>133</v>
      </c>
      <c r="D16" s="3" t="s">
        <v>194</v>
      </c>
      <c r="E16" s="3">
        <v>73</v>
      </c>
      <c r="F16" s="3">
        <v>5</v>
      </c>
      <c r="G16" s="3" t="s">
        <v>195</v>
      </c>
      <c r="H16" s="3" t="s">
        <v>204</v>
      </c>
      <c r="I16" s="3">
        <v>7</v>
      </c>
      <c r="J16" s="3">
        <v>59</v>
      </c>
      <c r="K16" s="3" t="s">
        <v>209</v>
      </c>
      <c r="L16" s="9">
        <v>650000</v>
      </c>
      <c r="M16" s="9">
        <v>500000</v>
      </c>
      <c r="N16" s="20">
        <v>150000</v>
      </c>
      <c r="O16" s="3" t="s">
        <v>206</v>
      </c>
    </row>
    <row r="17" spans="2:15" x14ac:dyDescent="0.4">
      <c r="B17" s="3" t="s">
        <v>135</v>
      </c>
      <c r="C17" s="3" t="s">
        <v>136</v>
      </c>
      <c r="D17" s="3" t="s">
        <v>199</v>
      </c>
      <c r="E17" s="3">
        <v>82</v>
      </c>
      <c r="F17" s="3">
        <v>1</v>
      </c>
      <c r="G17" s="3" t="s">
        <v>202</v>
      </c>
      <c r="H17" s="3" t="s">
        <v>196</v>
      </c>
      <c r="I17" s="3">
        <v>6</v>
      </c>
      <c r="J17" s="3">
        <v>54</v>
      </c>
      <c r="K17" s="13" t="s">
        <v>209</v>
      </c>
      <c r="L17" s="9">
        <v>648000</v>
      </c>
      <c r="M17" s="9">
        <v>583200</v>
      </c>
      <c r="N17" s="20">
        <v>64800</v>
      </c>
      <c r="O17" s="3" t="s">
        <v>63</v>
      </c>
    </row>
    <row r="18" spans="2:15" x14ac:dyDescent="0.4">
      <c r="B18" s="3" t="s">
        <v>137</v>
      </c>
      <c r="C18" s="3" t="s">
        <v>138</v>
      </c>
      <c r="D18" s="3" t="s">
        <v>199</v>
      </c>
      <c r="E18" s="3">
        <v>51</v>
      </c>
      <c r="F18" s="3">
        <v>2</v>
      </c>
      <c r="G18" s="3" t="s">
        <v>202</v>
      </c>
      <c r="H18" s="3" t="s">
        <v>196</v>
      </c>
      <c r="I18" s="3">
        <v>2</v>
      </c>
      <c r="J18" s="3">
        <v>16</v>
      </c>
      <c r="K18" s="3" t="s">
        <v>209</v>
      </c>
      <c r="L18" s="9">
        <v>192000</v>
      </c>
      <c r="M18" s="9">
        <v>172800</v>
      </c>
      <c r="N18" s="20">
        <v>19200</v>
      </c>
      <c r="O18" s="3" t="s">
        <v>63</v>
      </c>
    </row>
    <row r="19" spans="2:15" x14ac:dyDescent="0.4">
      <c r="B19" s="3" t="s">
        <v>139</v>
      </c>
      <c r="C19" s="3" t="s">
        <v>140</v>
      </c>
      <c r="D19" s="3" t="s">
        <v>199</v>
      </c>
      <c r="E19" s="3">
        <v>83</v>
      </c>
      <c r="F19" s="3">
        <v>1</v>
      </c>
      <c r="G19" s="3" t="s">
        <v>195</v>
      </c>
      <c r="H19" s="3" t="s">
        <v>205</v>
      </c>
      <c r="I19" s="3">
        <v>1</v>
      </c>
      <c r="J19" s="3">
        <v>4</v>
      </c>
      <c r="K19" s="3" t="s">
        <v>197</v>
      </c>
      <c r="L19" s="9">
        <v>40000</v>
      </c>
      <c r="M19" s="9">
        <v>40000</v>
      </c>
      <c r="N19" s="20">
        <v>0</v>
      </c>
      <c r="O19" s="3" t="s">
        <v>198</v>
      </c>
    </row>
    <row r="20" spans="2:15" x14ac:dyDescent="0.4">
      <c r="B20" s="3" t="s">
        <v>141</v>
      </c>
      <c r="C20" s="3" t="s">
        <v>142</v>
      </c>
      <c r="D20" s="3" t="s">
        <v>194</v>
      </c>
      <c r="E20" s="3">
        <v>56</v>
      </c>
      <c r="F20" s="3">
        <v>1</v>
      </c>
      <c r="G20" s="3" t="s">
        <v>195</v>
      </c>
      <c r="H20" s="3" t="s">
        <v>205</v>
      </c>
      <c r="I20" s="3">
        <v>6</v>
      </c>
      <c r="J20" s="3">
        <v>54</v>
      </c>
      <c r="K20" s="3" t="s">
        <v>197</v>
      </c>
      <c r="L20" s="9">
        <v>540000</v>
      </c>
      <c r="M20" s="9">
        <v>540000</v>
      </c>
      <c r="N20" s="20">
        <v>0</v>
      </c>
      <c r="O20" s="3" t="s">
        <v>198</v>
      </c>
    </row>
    <row r="21" spans="2:15" x14ac:dyDescent="0.4">
      <c r="B21" s="3" t="s">
        <v>143</v>
      </c>
      <c r="C21" s="3" t="s">
        <v>144</v>
      </c>
      <c r="D21" s="3" t="s">
        <v>199</v>
      </c>
      <c r="E21" s="3">
        <v>89</v>
      </c>
      <c r="F21" s="3">
        <v>2</v>
      </c>
      <c r="G21" s="3" t="s">
        <v>200</v>
      </c>
      <c r="H21" s="3" t="s">
        <v>203</v>
      </c>
      <c r="I21" s="3">
        <v>6</v>
      </c>
      <c r="J21" s="3">
        <v>36</v>
      </c>
      <c r="K21" s="13" t="s">
        <v>197</v>
      </c>
      <c r="L21" s="9">
        <v>360000</v>
      </c>
      <c r="M21" s="9">
        <v>288000</v>
      </c>
      <c r="N21" s="20">
        <v>72000</v>
      </c>
      <c r="O21" s="3" t="s">
        <v>63</v>
      </c>
    </row>
    <row r="22" spans="2:15" x14ac:dyDescent="0.4">
      <c r="B22" s="3" t="s">
        <v>145</v>
      </c>
      <c r="C22" s="3" t="s">
        <v>146</v>
      </c>
      <c r="D22" s="3" t="s">
        <v>199</v>
      </c>
      <c r="E22" s="3">
        <v>88</v>
      </c>
      <c r="F22" s="3">
        <v>5</v>
      </c>
      <c r="G22" s="3" t="s">
        <v>195</v>
      </c>
      <c r="H22" s="3" t="s">
        <v>205</v>
      </c>
      <c r="I22" s="3">
        <v>7</v>
      </c>
      <c r="J22" s="3">
        <v>28</v>
      </c>
      <c r="K22" s="3" t="s">
        <v>208</v>
      </c>
      <c r="L22" s="9">
        <v>364000</v>
      </c>
      <c r="M22" s="9">
        <v>364000</v>
      </c>
      <c r="N22" s="20">
        <v>0</v>
      </c>
      <c r="O22" s="3" t="s">
        <v>206</v>
      </c>
    </row>
    <row r="23" spans="2:15" x14ac:dyDescent="0.4">
      <c r="B23" s="3" t="s">
        <v>147</v>
      </c>
      <c r="C23" s="3" t="s">
        <v>148</v>
      </c>
      <c r="D23" s="3" t="s">
        <v>199</v>
      </c>
      <c r="E23" s="3">
        <v>64</v>
      </c>
      <c r="F23" s="3">
        <v>5</v>
      </c>
      <c r="G23" s="3" t="s">
        <v>200</v>
      </c>
      <c r="H23" s="3" t="s">
        <v>205</v>
      </c>
      <c r="I23" s="3">
        <v>2</v>
      </c>
      <c r="J23" s="3">
        <v>8</v>
      </c>
      <c r="K23" s="3" t="s">
        <v>208</v>
      </c>
      <c r="L23" s="9">
        <v>104000</v>
      </c>
      <c r="M23" s="9">
        <v>83200</v>
      </c>
      <c r="N23" s="20">
        <v>20800</v>
      </c>
      <c r="O23" s="3" t="s">
        <v>206</v>
      </c>
    </row>
    <row r="24" spans="2:15" x14ac:dyDescent="0.4">
      <c r="B24" s="3" t="s">
        <v>149</v>
      </c>
      <c r="C24" s="3" t="s">
        <v>150</v>
      </c>
      <c r="D24" s="3" t="s">
        <v>199</v>
      </c>
      <c r="E24" s="3">
        <v>89</v>
      </c>
      <c r="F24" s="3">
        <v>3</v>
      </c>
      <c r="G24" s="3" t="s">
        <v>195</v>
      </c>
      <c r="H24" s="3" t="s">
        <v>205</v>
      </c>
      <c r="I24" s="3">
        <v>1</v>
      </c>
      <c r="J24" s="3">
        <v>4</v>
      </c>
      <c r="K24" s="13" t="s">
        <v>209</v>
      </c>
      <c r="L24" s="9">
        <v>48000</v>
      </c>
      <c r="M24" s="9">
        <v>48000</v>
      </c>
      <c r="N24" s="20">
        <v>0</v>
      </c>
      <c r="O24" s="3" t="s">
        <v>63</v>
      </c>
    </row>
    <row r="25" spans="2:15" x14ac:dyDescent="0.4">
      <c r="B25" s="3" t="s">
        <v>151</v>
      </c>
      <c r="C25" s="3" t="s">
        <v>152</v>
      </c>
      <c r="D25" s="3" t="s">
        <v>199</v>
      </c>
      <c r="E25" s="3">
        <v>53</v>
      </c>
      <c r="F25" s="3">
        <v>1</v>
      </c>
      <c r="G25" s="3" t="s">
        <v>195</v>
      </c>
      <c r="H25" s="3" t="s">
        <v>205</v>
      </c>
      <c r="I25" s="3">
        <v>5</v>
      </c>
      <c r="J25" s="3">
        <v>45</v>
      </c>
      <c r="K25" s="3" t="s">
        <v>208</v>
      </c>
      <c r="L25" s="9">
        <v>585000</v>
      </c>
      <c r="M25" s="9">
        <v>585000</v>
      </c>
      <c r="N25" s="20">
        <v>0</v>
      </c>
      <c r="O25" s="3" t="s">
        <v>198</v>
      </c>
    </row>
    <row r="26" spans="2:15" x14ac:dyDescent="0.4">
      <c r="B26" s="3" t="s">
        <v>153</v>
      </c>
      <c r="C26" s="3" t="s">
        <v>211</v>
      </c>
      <c r="D26" s="3" t="s">
        <v>194</v>
      </c>
      <c r="E26" s="3">
        <v>53</v>
      </c>
      <c r="F26" s="3">
        <v>4</v>
      </c>
      <c r="G26" s="3" t="s">
        <v>202</v>
      </c>
      <c r="H26" s="3" t="s">
        <v>204</v>
      </c>
      <c r="I26" s="3">
        <v>1</v>
      </c>
      <c r="J26" s="3">
        <v>8</v>
      </c>
      <c r="K26" s="3" t="s">
        <v>197</v>
      </c>
      <c r="L26" s="9">
        <v>80000</v>
      </c>
      <c r="M26" s="9">
        <v>72000</v>
      </c>
      <c r="N26" s="20">
        <v>8000</v>
      </c>
      <c r="O26" s="3" t="s">
        <v>63</v>
      </c>
    </row>
    <row r="27" spans="2:15" x14ac:dyDescent="0.4">
      <c r="B27" s="3" t="s">
        <v>154</v>
      </c>
      <c r="C27" s="3" t="s">
        <v>155</v>
      </c>
      <c r="D27" s="3" t="s">
        <v>199</v>
      </c>
      <c r="E27" s="3">
        <v>77</v>
      </c>
      <c r="F27" s="3">
        <v>1</v>
      </c>
      <c r="G27" s="3" t="s">
        <v>200</v>
      </c>
      <c r="H27" s="3" t="s">
        <v>196</v>
      </c>
      <c r="I27" s="3">
        <v>7</v>
      </c>
      <c r="J27" s="3">
        <v>70</v>
      </c>
      <c r="K27" s="3" t="s">
        <v>197</v>
      </c>
      <c r="L27" s="9">
        <v>700000</v>
      </c>
      <c r="M27" s="9">
        <v>560000</v>
      </c>
      <c r="N27" s="20">
        <v>140000</v>
      </c>
      <c r="O27" s="3" t="s">
        <v>63</v>
      </c>
    </row>
    <row r="28" spans="2:15" x14ac:dyDescent="0.4">
      <c r="B28" s="3" t="s">
        <v>156</v>
      </c>
      <c r="C28" s="3" t="s">
        <v>157</v>
      </c>
      <c r="D28" s="3" t="s">
        <v>199</v>
      </c>
      <c r="E28" s="3">
        <v>85</v>
      </c>
      <c r="F28" s="3">
        <v>3</v>
      </c>
      <c r="G28" s="3" t="s">
        <v>202</v>
      </c>
      <c r="H28" s="3" t="s">
        <v>204</v>
      </c>
      <c r="I28" s="3">
        <v>5</v>
      </c>
      <c r="J28" s="3">
        <v>40</v>
      </c>
      <c r="K28" s="13" t="s">
        <v>208</v>
      </c>
      <c r="L28" s="9">
        <v>520000</v>
      </c>
      <c r="M28" s="9">
        <v>468000</v>
      </c>
      <c r="N28" s="20">
        <v>52000</v>
      </c>
      <c r="O28" s="3" t="s">
        <v>63</v>
      </c>
    </row>
    <row r="29" spans="2:15" x14ac:dyDescent="0.4">
      <c r="B29" s="3" t="s">
        <v>158</v>
      </c>
      <c r="C29" s="3" t="s">
        <v>159</v>
      </c>
      <c r="D29" s="3" t="s">
        <v>194</v>
      </c>
      <c r="E29" s="3">
        <v>79</v>
      </c>
      <c r="F29" s="3">
        <v>5</v>
      </c>
      <c r="G29" s="3" t="s">
        <v>200</v>
      </c>
      <c r="H29" s="3" t="s">
        <v>204</v>
      </c>
      <c r="I29" s="3">
        <v>2</v>
      </c>
      <c r="J29" s="3">
        <v>16</v>
      </c>
      <c r="K29" s="3" t="s">
        <v>209</v>
      </c>
      <c r="L29" s="9">
        <v>192000</v>
      </c>
      <c r="M29" s="9">
        <v>153600</v>
      </c>
      <c r="N29" s="20">
        <v>38400</v>
      </c>
      <c r="O29" s="3" t="s">
        <v>206</v>
      </c>
    </row>
    <row r="31" spans="2:15" x14ac:dyDescent="0.4">
      <c r="B31" s="21" t="s">
        <v>160</v>
      </c>
      <c r="I31" s="21" t="s">
        <v>161</v>
      </c>
      <c r="L31" t="s">
        <v>162</v>
      </c>
    </row>
    <row r="32" spans="2:15" x14ac:dyDescent="0.4">
      <c r="B32" s="22" t="s">
        <v>163</v>
      </c>
      <c r="C32" s="23">
        <v>5</v>
      </c>
      <c r="D32" s="23">
        <v>4</v>
      </c>
      <c r="E32" s="23">
        <v>3</v>
      </c>
      <c r="F32" s="23">
        <v>2</v>
      </c>
      <c r="G32" s="23">
        <v>1</v>
      </c>
      <c r="I32" s="24" t="s">
        <v>164</v>
      </c>
      <c r="J32" s="24" t="s">
        <v>165</v>
      </c>
      <c r="L32" s="3" t="s">
        <v>163</v>
      </c>
      <c r="M32" s="3" t="s">
        <v>166</v>
      </c>
      <c r="N32" s="3" t="s">
        <v>167</v>
      </c>
      <c r="O32" s="3" t="s">
        <v>168</v>
      </c>
    </row>
    <row r="33" spans="2:15" x14ac:dyDescent="0.4">
      <c r="B33" s="22" t="s">
        <v>169</v>
      </c>
      <c r="C33" s="9">
        <v>500000</v>
      </c>
      <c r="D33" s="9">
        <v>600000</v>
      </c>
      <c r="E33" s="9">
        <v>700000</v>
      </c>
      <c r="F33" s="9">
        <v>800000</v>
      </c>
      <c r="G33" s="9">
        <v>900000</v>
      </c>
      <c r="I33" s="7" t="s">
        <v>170</v>
      </c>
      <c r="J33" s="25">
        <v>0.2</v>
      </c>
      <c r="L33" s="3">
        <v>5</v>
      </c>
      <c r="M33" s="11">
        <v>54200</v>
      </c>
      <c r="N33" s="11">
        <v>57300</v>
      </c>
      <c r="O33" s="11">
        <v>52100</v>
      </c>
    </row>
    <row r="34" spans="2:15" x14ac:dyDescent="0.4">
      <c r="I34" s="7" t="s">
        <v>171</v>
      </c>
      <c r="J34" s="25">
        <v>0.1</v>
      </c>
      <c r="L34" s="3">
        <v>4</v>
      </c>
      <c r="M34" s="11">
        <v>48200</v>
      </c>
      <c r="N34" s="11">
        <v>52300</v>
      </c>
      <c r="O34" s="11">
        <v>49000</v>
      </c>
    </row>
    <row r="35" spans="2:15" x14ac:dyDescent="0.4">
      <c r="I35" s="7" t="s">
        <v>172</v>
      </c>
      <c r="J35" s="25">
        <v>0</v>
      </c>
      <c r="L35" s="3">
        <v>3</v>
      </c>
      <c r="M35" s="11">
        <v>45200</v>
      </c>
      <c r="N35" s="11">
        <v>47000</v>
      </c>
      <c r="O35" s="11">
        <v>44200</v>
      </c>
    </row>
    <row r="36" spans="2:15" x14ac:dyDescent="0.4">
      <c r="B36" s="21" t="s">
        <v>173</v>
      </c>
      <c r="L36" s="3">
        <v>2</v>
      </c>
      <c r="M36" s="11">
        <v>45200</v>
      </c>
      <c r="N36" s="11">
        <v>47000</v>
      </c>
      <c r="O36" s="11">
        <v>44200</v>
      </c>
    </row>
    <row r="37" spans="2:15" x14ac:dyDescent="0.4">
      <c r="B37" s="3" t="s">
        <v>174</v>
      </c>
      <c r="C37" s="18" t="s">
        <v>118</v>
      </c>
      <c r="D37" s="18" t="s">
        <v>110</v>
      </c>
      <c r="E37" s="18" t="s">
        <v>126</v>
      </c>
      <c r="F37" s="18" t="s">
        <v>134</v>
      </c>
      <c r="H37" s="21" t="s">
        <v>175</v>
      </c>
      <c r="L37" s="3">
        <v>1</v>
      </c>
      <c r="M37" s="11">
        <v>45200</v>
      </c>
      <c r="N37" s="11">
        <v>47000</v>
      </c>
      <c r="O37" s="11">
        <v>44200</v>
      </c>
    </row>
    <row r="38" spans="2:15" x14ac:dyDescent="0.4">
      <c r="B38" s="23">
        <v>5</v>
      </c>
      <c r="C38" s="7" cm="1">
        <f t="array" ref="C38">SUM(IF(($B38=$F$4:$F$29)*(C$37=$H$4:$H$29),$I$4:$I$29))</f>
        <v>13</v>
      </c>
      <c r="D38" s="7" cm="1">
        <f t="array" ref="D38">SUM(IF(($B38=$F$4:$F$29)*(D$37=$H$4:$H$29),$I$4:$I$29))</f>
        <v>0</v>
      </c>
      <c r="E38" s="7" cm="1">
        <f t="array" ref="E38">SUM(IF(($B38=$F$4:$F$29)*(E$37=$H$4:$H$29),$I$4:$I$29))</f>
        <v>0</v>
      </c>
      <c r="F38" s="7" cm="1">
        <f t="array" ref="F38">SUM(IF(($B38=$F$4:$F$29)*(F$37=$H$4:$H$29),$I$4:$I$29))</f>
        <v>11</v>
      </c>
      <c r="H38" s="111" t="s">
        <v>97</v>
      </c>
      <c r="I38" s="112"/>
      <c r="J38" s="24" t="s">
        <v>176</v>
      </c>
    </row>
    <row r="39" spans="2:15" x14ac:dyDescent="0.4">
      <c r="B39" s="23">
        <v>4</v>
      </c>
      <c r="C39" s="7" cm="1">
        <f t="array" ref="C39">SUM(IF(($B39=$F$4:$F$29)*(C$37=$H$4:$H$29),$I$4:$I$29))</f>
        <v>0</v>
      </c>
      <c r="D39" s="7" cm="1">
        <f t="array" ref="D39">SUM(IF(($B39=$F$4:$F$29)*(D$37=$H$4:$H$29),$I$4:$I$29))</f>
        <v>2</v>
      </c>
      <c r="E39" s="7" cm="1">
        <f t="array" ref="E39">SUM(IF(($B39=$F$4:$F$29)*(E$37=$H$4:$H$29),$I$4:$I$29))</f>
        <v>4</v>
      </c>
      <c r="F39" s="7" cm="1">
        <f t="array" ref="F39">SUM(IF(($B39=$F$4:$F$29)*(F$37=$H$4:$H$29),$I$4:$I$29))</f>
        <v>1</v>
      </c>
      <c r="H39" s="26">
        <v>50</v>
      </c>
      <c r="I39" s="27">
        <v>64</v>
      </c>
      <c r="J39" s="7" t="s">
        <v>212</v>
      </c>
    </row>
    <row r="40" spans="2:15" x14ac:dyDescent="0.4">
      <c r="B40" s="23">
        <v>3</v>
      </c>
      <c r="C40" s="7" cm="1">
        <f t="array" ref="C40">SUM(IF(($B40=$F$4:$F$29)*(C$37=$H$4:$H$29),$I$4:$I$29))</f>
        <v>1</v>
      </c>
      <c r="D40" s="7" cm="1">
        <f t="array" ref="D40">SUM(IF(($B40=$F$4:$F$29)*(D$37=$H$4:$H$29),$I$4:$I$29))</f>
        <v>1</v>
      </c>
      <c r="E40" s="7" cm="1">
        <f t="array" ref="E40">SUM(IF(($B40=$F$4:$F$29)*(E$37=$H$4:$H$29),$I$4:$I$29))</f>
        <v>0</v>
      </c>
      <c r="F40" s="7" cm="1">
        <f t="array" ref="F40">SUM(IF(($B40=$F$4:$F$29)*(F$37=$H$4:$H$29),$I$4:$I$29))</f>
        <v>8</v>
      </c>
      <c r="H40" s="26">
        <v>65</v>
      </c>
      <c r="I40" s="27">
        <v>74</v>
      </c>
      <c r="J40" s="7" t="s">
        <v>213</v>
      </c>
    </row>
    <row r="41" spans="2:15" x14ac:dyDescent="0.4">
      <c r="B41" s="23">
        <v>2</v>
      </c>
      <c r="C41" s="7" cm="1">
        <f t="array" ref="C41">SUM(IF(($B41=$F$4:$F$29)*(C$37=$H$4:$H$29),$I$4:$I$29))</f>
        <v>0</v>
      </c>
      <c r="D41" s="7" cm="1">
        <f t="array" ref="D41">SUM(IF(($B41=$F$4:$F$29)*(D$37=$H$4:$H$29),$I$4:$I$29))</f>
        <v>2</v>
      </c>
      <c r="E41" s="7" cm="1">
        <f t="array" ref="E41">SUM(IF(($B41=$F$4:$F$29)*(E$37=$H$4:$H$29),$I$4:$I$29))</f>
        <v>16</v>
      </c>
      <c r="F41" s="7" cm="1">
        <f t="array" ref="F41">SUM(IF(($B41=$F$4:$F$29)*(F$37=$H$4:$H$29),$I$4:$I$29))</f>
        <v>0</v>
      </c>
      <c r="H41" s="26">
        <v>75</v>
      </c>
      <c r="I41" s="27">
        <v>84</v>
      </c>
      <c r="J41" s="7" t="s">
        <v>214</v>
      </c>
    </row>
    <row r="42" spans="2:15" x14ac:dyDescent="0.4">
      <c r="B42" s="23">
        <v>1</v>
      </c>
      <c r="C42" s="7" cm="1">
        <f t="array" ref="C42">SUM(IF(($B42=$F$4:$F$29)*(C$37=$H$4:$H$29),$I$4:$I$29))</f>
        <v>12</v>
      </c>
      <c r="D42" s="7" cm="1">
        <f t="array" ref="D42">SUM(IF(($B42=$F$4:$F$29)*(D$37=$H$4:$H$29),$I$4:$I$29))</f>
        <v>20</v>
      </c>
      <c r="E42" s="7" cm="1">
        <f t="array" ref="E42">SUM(IF(($B42=$F$4:$F$29)*(E$37=$H$4:$H$29),$I$4:$I$29))</f>
        <v>9</v>
      </c>
      <c r="F42" s="7" cm="1">
        <f t="array" ref="F42">SUM(IF(($B42=$F$4:$F$29)*(F$37=$H$4:$H$29),$I$4:$I$29))</f>
        <v>0</v>
      </c>
      <c r="H42" s="26">
        <v>85</v>
      </c>
      <c r="I42" s="27">
        <v>100</v>
      </c>
      <c r="J42" s="7" t="s">
        <v>212</v>
      </c>
    </row>
    <row r="44" spans="2:15" x14ac:dyDescent="0.4">
      <c r="B44" s="21" t="s">
        <v>177</v>
      </c>
    </row>
    <row r="45" spans="2:15" x14ac:dyDescent="0.4">
      <c r="B45" s="24" t="s">
        <v>94</v>
      </c>
      <c r="C45" s="24" t="s">
        <v>178</v>
      </c>
      <c r="D45" s="24" t="s">
        <v>174</v>
      </c>
      <c r="E45" s="24" t="s">
        <v>101</v>
      </c>
      <c r="F45" s="24" t="s">
        <v>179</v>
      </c>
    </row>
    <row r="46" spans="2:15" x14ac:dyDescent="0.4">
      <c r="B46" s="3" t="s">
        <v>180</v>
      </c>
      <c r="C46" s="3" t="s">
        <v>181</v>
      </c>
      <c r="D46" s="7">
        <v>1</v>
      </c>
      <c r="E46" s="7">
        <v>6</v>
      </c>
      <c r="F46" s="20">
        <f t="shared" ref="F46:F55" si="0">E46*INDEX($M$33:$O$37,MATCH(D46,$L$33:$L$37,0),MATCH(C46,$M$32:$O$32,0))</f>
        <v>271200</v>
      </c>
      <c r="H46" s="28"/>
      <c r="I46" s="28"/>
    </row>
    <row r="47" spans="2:15" x14ac:dyDescent="0.4">
      <c r="B47" s="3" t="s">
        <v>182</v>
      </c>
      <c r="C47" s="3" t="s">
        <v>168</v>
      </c>
      <c r="D47" s="7">
        <v>2</v>
      </c>
      <c r="E47" s="7">
        <v>2</v>
      </c>
      <c r="F47" s="20">
        <f t="shared" si="0"/>
        <v>88400</v>
      </c>
    </row>
    <row r="48" spans="2:15" x14ac:dyDescent="0.4">
      <c r="B48" s="3" t="s">
        <v>183</v>
      </c>
      <c r="C48" s="3" t="s">
        <v>181</v>
      </c>
      <c r="D48" s="7">
        <v>1</v>
      </c>
      <c r="E48" s="7">
        <v>1</v>
      </c>
      <c r="F48" s="20">
        <f t="shared" si="0"/>
        <v>45200</v>
      </c>
    </row>
    <row r="49" spans="2:6" x14ac:dyDescent="0.4">
      <c r="B49" s="3" t="s">
        <v>184</v>
      </c>
      <c r="C49" s="3" t="s">
        <v>185</v>
      </c>
      <c r="D49" s="7">
        <v>1</v>
      </c>
      <c r="E49" s="7">
        <v>6</v>
      </c>
      <c r="F49" s="20">
        <f t="shared" si="0"/>
        <v>282000</v>
      </c>
    </row>
    <row r="50" spans="2:6" x14ac:dyDescent="0.4">
      <c r="B50" s="3" t="s">
        <v>186</v>
      </c>
      <c r="C50" s="3" t="s">
        <v>181</v>
      </c>
      <c r="D50" s="7">
        <v>2</v>
      </c>
      <c r="E50" s="7">
        <v>6</v>
      </c>
      <c r="F50" s="20">
        <f t="shared" si="0"/>
        <v>271200</v>
      </c>
    </row>
    <row r="51" spans="2:6" x14ac:dyDescent="0.4">
      <c r="B51" s="3" t="s">
        <v>187</v>
      </c>
      <c r="C51" s="3" t="s">
        <v>166</v>
      </c>
      <c r="D51" s="7">
        <v>5</v>
      </c>
      <c r="E51" s="7">
        <v>7</v>
      </c>
      <c r="F51" s="20">
        <f t="shared" si="0"/>
        <v>379400</v>
      </c>
    </row>
    <row r="52" spans="2:6" x14ac:dyDescent="0.4">
      <c r="B52" s="3" t="s">
        <v>188</v>
      </c>
      <c r="C52" s="3" t="s">
        <v>189</v>
      </c>
      <c r="D52" s="7">
        <v>4</v>
      </c>
      <c r="E52" s="7">
        <v>1</v>
      </c>
      <c r="F52" s="20">
        <f t="shared" si="0"/>
        <v>49000</v>
      </c>
    </row>
    <row r="53" spans="2:6" x14ac:dyDescent="0.4">
      <c r="B53" s="3" t="s">
        <v>190</v>
      </c>
      <c r="C53" s="3" t="s">
        <v>167</v>
      </c>
      <c r="D53" s="7">
        <v>1</v>
      </c>
      <c r="E53" s="7">
        <v>7</v>
      </c>
      <c r="F53" s="20">
        <f t="shared" si="0"/>
        <v>329000</v>
      </c>
    </row>
    <row r="54" spans="2:6" x14ac:dyDescent="0.4">
      <c r="B54" s="3" t="s">
        <v>191</v>
      </c>
      <c r="C54" s="3" t="s">
        <v>167</v>
      </c>
      <c r="D54" s="7">
        <v>3</v>
      </c>
      <c r="E54" s="7">
        <v>5</v>
      </c>
      <c r="F54" s="20">
        <f t="shared" si="0"/>
        <v>235000</v>
      </c>
    </row>
    <row r="55" spans="2:6" x14ac:dyDescent="0.4">
      <c r="B55" s="3" t="s">
        <v>192</v>
      </c>
      <c r="C55" s="3" t="s">
        <v>193</v>
      </c>
      <c r="D55" s="7">
        <v>2</v>
      </c>
      <c r="E55" s="7">
        <v>3</v>
      </c>
      <c r="F55" s="20">
        <f t="shared" si="0"/>
        <v>141000</v>
      </c>
    </row>
  </sheetData>
  <mergeCells count="1">
    <mergeCell ref="H38:I38"/>
  </mergeCells>
  <phoneticPr fontId="4" type="noConversion"/>
  <pageMargins left="0.7" right="0.7" top="0.75" bottom="0.75" header="0.3" footer="0.3"/>
  <pageSetup paperSize="9" orientation="portrait" horizont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45"/>
  <sheetViews>
    <sheetView topLeftCell="A36" zoomScaleNormal="100" workbookViewId="0">
      <selection activeCell="F50" sqref="F50"/>
    </sheetView>
  </sheetViews>
  <sheetFormatPr defaultRowHeight="17.399999999999999" x14ac:dyDescent="0.4"/>
  <cols>
    <col min="1" max="1" width="11.5" customWidth="1"/>
    <col min="3" max="3" width="10.19921875" customWidth="1"/>
    <col min="4" max="4" width="11.09765625" customWidth="1"/>
    <col min="5" max="5" width="11.296875" customWidth="1"/>
    <col min="6" max="6" width="13" bestFit="1" customWidth="1"/>
    <col min="7" max="7" width="15.09765625" bestFit="1" customWidth="1"/>
    <col min="9" max="9" width="15.296875" customWidth="1"/>
  </cols>
  <sheetData>
    <row r="1" spans="1:9" x14ac:dyDescent="0.4">
      <c r="A1" t="s">
        <v>666</v>
      </c>
    </row>
    <row r="2" spans="1:9" x14ac:dyDescent="0.4">
      <c r="A2" s="3" t="s">
        <v>667</v>
      </c>
      <c r="B2" s="3" t="s">
        <v>668</v>
      </c>
      <c r="C2" s="3" t="s">
        <v>669</v>
      </c>
      <c r="D2" s="3" t="s">
        <v>670</v>
      </c>
      <c r="E2" s="3" t="s">
        <v>671</v>
      </c>
      <c r="F2" s="3" t="s">
        <v>672</v>
      </c>
      <c r="G2" s="3" t="s">
        <v>673</v>
      </c>
      <c r="H2" s="3" t="s">
        <v>674</v>
      </c>
      <c r="I2" s="3" t="s">
        <v>675</v>
      </c>
    </row>
    <row r="3" spans="1:9" x14ac:dyDescent="0.4">
      <c r="A3" s="3" t="s">
        <v>565</v>
      </c>
      <c r="B3" s="3">
        <v>502</v>
      </c>
      <c r="C3" s="3">
        <v>1</v>
      </c>
      <c r="D3" s="3">
        <v>423</v>
      </c>
      <c r="E3" s="9">
        <v>25000</v>
      </c>
      <c r="F3" s="9">
        <v>183987.1</v>
      </c>
      <c r="G3" s="7">
        <v>833</v>
      </c>
      <c r="H3" s="3">
        <v>5</v>
      </c>
      <c r="I3" s="9">
        <v>5000</v>
      </c>
    </row>
    <row r="4" spans="1:9" x14ac:dyDescent="0.4">
      <c r="A4" s="3" t="s">
        <v>566</v>
      </c>
      <c r="B4" s="3">
        <v>303</v>
      </c>
      <c r="C4" s="3">
        <v>7</v>
      </c>
      <c r="D4" s="3">
        <v>724</v>
      </c>
      <c r="E4" s="9">
        <v>35000</v>
      </c>
      <c r="F4" s="9">
        <v>495797.31999999995</v>
      </c>
      <c r="G4" s="7">
        <v>700</v>
      </c>
      <c r="H4" s="3">
        <v>3</v>
      </c>
      <c r="I4" s="9">
        <v>8750</v>
      </c>
    </row>
    <row r="5" spans="1:9" x14ac:dyDescent="0.4">
      <c r="A5" s="3" t="s">
        <v>567</v>
      </c>
      <c r="B5" s="3">
        <v>403</v>
      </c>
      <c r="C5" s="3">
        <v>2</v>
      </c>
      <c r="D5" s="3">
        <v>222</v>
      </c>
      <c r="E5" s="9">
        <v>40000</v>
      </c>
      <c r="F5" s="9">
        <v>43313.8</v>
      </c>
      <c r="G5" s="7">
        <v>800</v>
      </c>
      <c r="H5" s="3">
        <v>4</v>
      </c>
      <c r="I5" s="9">
        <v>10000</v>
      </c>
    </row>
    <row r="6" spans="1:9" x14ac:dyDescent="0.4">
      <c r="A6" s="3" t="s">
        <v>565</v>
      </c>
      <c r="B6" s="3">
        <v>503</v>
      </c>
      <c r="C6" s="3">
        <v>2</v>
      </c>
      <c r="D6" s="3">
        <v>438</v>
      </c>
      <c r="E6" s="9">
        <v>25000</v>
      </c>
      <c r="F6" s="9">
        <v>190252.6</v>
      </c>
      <c r="G6" s="7">
        <v>500</v>
      </c>
      <c r="H6" s="3">
        <v>5</v>
      </c>
      <c r="I6" s="9">
        <v>5000</v>
      </c>
    </row>
    <row r="7" spans="1:9" x14ac:dyDescent="0.4">
      <c r="A7" s="3" t="s">
        <v>566</v>
      </c>
      <c r="B7" s="3">
        <v>503</v>
      </c>
      <c r="C7" s="3">
        <v>3</v>
      </c>
      <c r="D7" s="3">
        <v>171</v>
      </c>
      <c r="E7" s="9">
        <v>35000</v>
      </c>
      <c r="F7" s="9">
        <v>3049.723</v>
      </c>
      <c r="G7" s="7">
        <v>700</v>
      </c>
      <c r="H7" s="3">
        <v>5</v>
      </c>
      <c r="I7" s="9">
        <v>8750</v>
      </c>
    </row>
    <row r="8" spans="1:9" x14ac:dyDescent="0.4">
      <c r="A8" s="3" t="s">
        <v>565</v>
      </c>
      <c r="B8" s="3">
        <v>603</v>
      </c>
      <c r="C8" s="3">
        <v>6</v>
      </c>
      <c r="D8" s="3">
        <v>741</v>
      </c>
      <c r="E8" s="9">
        <v>25000</v>
      </c>
      <c r="F8" s="9">
        <v>507135.12999999995</v>
      </c>
      <c r="G8" s="7">
        <v>500</v>
      </c>
      <c r="H8" s="3">
        <v>6</v>
      </c>
      <c r="I8" s="9">
        <v>5000</v>
      </c>
    </row>
    <row r="9" spans="1:9" x14ac:dyDescent="0.4">
      <c r="A9" s="3" t="s">
        <v>565</v>
      </c>
      <c r="B9" s="3">
        <v>401</v>
      </c>
      <c r="C9" s="3">
        <v>4</v>
      </c>
      <c r="D9" s="3">
        <v>548</v>
      </c>
      <c r="E9" s="9">
        <v>25000</v>
      </c>
      <c r="F9" s="9">
        <v>382305.7</v>
      </c>
      <c r="G9" s="7">
        <v>1250</v>
      </c>
      <c r="H9" s="3">
        <v>4</v>
      </c>
      <c r="I9" s="9">
        <v>5000</v>
      </c>
    </row>
    <row r="10" spans="1:9" x14ac:dyDescent="0.4">
      <c r="A10" s="3" t="s">
        <v>565</v>
      </c>
      <c r="B10" s="3">
        <v>301</v>
      </c>
      <c r="C10" s="3">
        <v>6</v>
      </c>
      <c r="D10" s="3">
        <v>154</v>
      </c>
      <c r="E10" s="9">
        <v>25000</v>
      </c>
      <c r="F10" s="9">
        <v>2817.136</v>
      </c>
      <c r="G10" s="7">
        <v>1250</v>
      </c>
      <c r="H10" s="3">
        <v>3</v>
      </c>
      <c r="I10" s="9">
        <v>5000</v>
      </c>
    </row>
    <row r="11" spans="1:9" x14ac:dyDescent="0.4">
      <c r="A11" s="3" t="s">
        <v>566</v>
      </c>
      <c r="B11" s="3">
        <v>701</v>
      </c>
      <c r="C11" s="3">
        <v>6</v>
      </c>
      <c r="D11" s="3">
        <v>663</v>
      </c>
      <c r="E11" s="9">
        <v>35000</v>
      </c>
      <c r="F11" s="9">
        <v>455114.58999999997</v>
      </c>
      <c r="G11" s="7">
        <v>1750</v>
      </c>
      <c r="H11" s="3">
        <v>7</v>
      </c>
      <c r="I11" s="9">
        <v>8750</v>
      </c>
    </row>
    <row r="12" spans="1:9" x14ac:dyDescent="0.4">
      <c r="A12" s="3" t="s">
        <v>566</v>
      </c>
      <c r="B12" s="3">
        <v>802</v>
      </c>
      <c r="C12" s="3">
        <v>4</v>
      </c>
      <c r="D12" s="3">
        <v>476</v>
      </c>
      <c r="E12" s="9">
        <v>35000</v>
      </c>
      <c r="F12" s="9">
        <v>196183.93999999997</v>
      </c>
      <c r="G12" s="7">
        <v>1166</v>
      </c>
      <c r="H12" s="3">
        <v>8</v>
      </c>
      <c r="I12" s="9">
        <v>8750</v>
      </c>
    </row>
    <row r="13" spans="1:9" x14ac:dyDescent="0.4">
      <c r="A13" s="3" t="s">
        <v>567</v>
      </c>
      <c r="B13" s="3">
        <v>702</v>
      </c>
      <c r="C13" s="3">
        <v>7</v>
      </c>
      <c r="D13" s="3">
        <v>765</v>
      </c>
      <c r="E13" s="9">
        <v>40000</v>
      </c>
      <c r="F13" s="9">
        <v>523141.44999999995</v>
      </c>
      <c r="G13" s="7">
        <v>1333</v>
      </c>
      <c r="H13" s="3">
        <v>7</v>
      </c>
      <c r="I13" s="9">
        <v>10000</v>
      </c>
    </row>
    <row r="14" spans="1:9" x14ac:dyDescent="0.4">
      <c r="A14" s="3" t="s">
        <v>566</v>
      </c>
      <c r="B14" s="3">
        <v>303</v>
      </c>
      <c r="C14" s="3">
        <v>3</v>
      </c>
      <c r="D14" s="3">
        <v>460</v>
      </c>
      <c r="E14" s="9">
        <v>35000</v>
      </c>
      <c r="F14" s="9">
        <v>189834.9</v>
      </c>
      <c r="G14" s="7">
        <v>700</v>
      </c>
      <c r="H14" s="3">
        <v>3</v>
      </c>
      <c r="I14" s="9">
        <v>8750</v>
      </c>
    </row>
    <row r="15" spans="1:9" x14ac:dyDescent="0.4">
      <c r="A15" s="3" t="s">
        <v>567</v>
      </c>
      <c r="B15" s="3">
        <v>501</v>
      </c>
      <c r="C15" s="3">
        <v>4</v>
      </c>
      <c r="D15" s="3">
        <v>157</v>
      </c>
      <c r="E15" s="9">
        <v>40000</v>
      </c>
      <c r="F15" s="9">
        <v>2874.5410000000002</v>
      </c>
      <c r="G15" s="7">
        <v>2000</v>
      </c>
      <c r="H15" s="3">
        <v>5</v>
      </c>
      <c r="I15" s="9">
        <v>10000</v>
      </c>
    </row>
    <row r="16" spans="1:9" x14ac:dyDescent="0.4">
      <c r="A16" s="3" t="s">
        <v>565</v>
      </c>
      <c r="B16" s="3">
        <v>402</v>
      </c>
      <c r="C16" s="3">
        <v>2</v>
      </c>
      <c r="D16" s="3">
        <v>203</v>
      </c>
      <c r="E16" s="9">
        <v>25000</v>
      </c>
      <c r="F16" s="9">
        <v>39743.700000000004</v>
      </c>
      <c r="G16" s="7">
        <v>833</v>
      </c>
      <c r="H16" s="3">
        <v>4</v>
      </c>
      <c r="I16" s="9">
        <v>5000</v>
      </c>
    </row>
    <row r="17" spans="1:9" x14ac:dyDescent="0.4">
      <c r="A17" s="3" t="s">
        <v>566</v>
      </c>
      <c r="B17" s="3">
        <v>302</v>
      </c>
      <c r="C17" s="3">
        <v>4</v>
      </c>
      <c r="D17" s="3">
        <v>237</v>
      </c>
      <c r="E17" s="9">
        <v>35000</v>
      </c>
      <c r="F17" s="9">
        <v>44796.330999999998</v>
      </c>
      <c r="G17" s="7">
        <v>1166</v>
      </c>
      <c r="H17" s="3">
        <v>3</v>
      </c>
      <c r="I17" s="9">
        <v>8750</v>
      </c>
    </row>
    <row r="18" spans="1:9" x14ac:dyDescent="0.4">
      <c r="A18" s="3" t="s">
        <v>567</v>
      </c>
      <c r="B18" s="3">
        <v>903</v>
      </c>
      <c r="C18" s="3">
        <v>7</v>
      </c>
      <c r="D18" s="3">
        <v>682</v>
      </c>
      <c r="E18" s="9">
        <v>40000</v>
      </c>
      <c r="F18" s="9">
        <v>467786.25999999995</v>
      </c>
      <c r="G18" s="7">
        <v>800</v>
      </c>
      <c r="H18" s="3">
        <v>9</v>
      </c>
      <c r="I18" s="9">
        <v>10000</v>
      </c>
    </row>
    <row r="19" spans="1:9" x14ac:dyDescent="0.4">
      <c r="A19" s="3" t="s">
        <v>565</v>
      </c>
      <c r="B19" s="3">
        <v>901</v>
      </c>
      <c r="C19" s="3">
        <v>3</v>
      </c>
      <c r="D19" s="3">
        <v>457</v>
      </c>
      <c r="E19" s="9">
        <v>25000</v>
      </c>
      <c r="F19" s="9">
        <v>188644.45499999999</v>
      </c>
      <c r="G19" s="7">
        <v>1250</v>
      </c>
      <c r="H19" s="3">
        <v>9</v>
      </c>
      <c r="I19" s="9">
        <v>5000</v>
      </c>
    </row>
    <row r="20" spans="1:9" x14ac:dyDescent="0.4">
      <c r="A20" s="3" t="s">
        <v>566</v>
      </c>
      <c r="B20" s="3">
        <v>103</v>
      </c>
      <c r="C20" s="3">
        <v>5</v>
      </c>
      <c r="D20" s="3">
        <v>134</v>
      </c>
      <c r="E20" s="9">
        <v>35000</v>
      </c>
      <c r="F20" s="9">
        <v>2569.4560000000001</v>
      </c>
      <c r="G20" s="7">
        <v>700</v>
      </c>
      <c r="H20" s="3">
        <v>1</v>
      </c>
      <c r="I20" s="9">
        <v>7000</v>
      </c>
    </row>
    <row r="21" spans="1:9" x14ac:dyDescent="0.4">
      <c r="A21" s="3" t="s">
        <v>567</v>
      </c>
      <c r="B21" s="3">
        <v>203</v>
      </c>
      <c r="C21" s="3">
        <v>6</v>
      </c>
      <c r="D21" s="3">
        <v>588</v>
      </c>
      <c r="E21" s="9">
        <v>40000</v>
      </c>
      <c r="F21" s="9">
        <v>405094.83999999997</v>
      </c>
      <c r="G21" s="7">
        <v>800</v>
      </c>
      <c r="H21" s="3">
        <v>2</v>
      </c>
      <c r="I21" s="9">
        <v>8000</v>
      </c>
    </row>
    <row r="22" spans="1:9" x14ac:dyDescent="0.4">
      <c r="A22" s="3" t="s">
        <v>565</v>
      </c>
      <c r="B22" s="3">
        <v>402</v>
      </c>
      <c r="C22" s="3">
        <v>5</v>
      </c>
      <c r="D22" s="3">
        <v>492</v>
      </c>
      <c r="E22" s="9">
        <v>25000</v>
      </c>
      <c r="F22" s="9">
        <v>200477.89599999998</v>
      </c>
      <c r="G22" s="7">
        <v>833</v>
      </c>
      <c r="H22" s="3">
        <v>4</v>
      </c>
      <c r="I22" s="9">
        <v>5000</v>
      </c>
    </row>
    <row r="23" spans="1:9" x14ac:dyDescent="0.4">
      <c r="A23" s="3" t="s">
        <v>566</v>
      </c>
      <c r="B23" s="3">
        <v>502</v>
      </c>
      <c r="C23" s="3">
        <v>2</v>
      </c>
      <c r="D23" s="3">
        <v>520</v>
      </c>
      <c r="E23" s="9">
        <v>35000</v>
      </c>
      <c r="F23" s="9">
        <v>381880</v>
      </c>
      <c r="G23" s="7">
        <v>1166</v>
      </c>
      <c r="H23" s="3">
        <v>5</v>
      </c>
      <c r="I23" s="9">
        <v>8750</v>
      </c>
    </row>
    <row r="24" spans="1:9" x14ac:dyDescent="0.4">
      <c r="A24" s="3" t="s">
        <v>566</v>
      </c>
      <c r="B24" s="3">
        <v>603</v>
      </c>
      <c r="C24" s="3">
        <v>3</v>
      </c>
      <c r="D24" s="3">
        <v>444</v>
      </c>
      <c r="E24" s="9">
        <v>35000</v>
      </c>
      <c r="F24" s="9">
        <v>183485.86</v>
      </c>
      <c r="G24" s="7">
        <v>700</v>
      </c>
      <c r="H24" s="3">
        <v>6</v>
      </c>
      <c r="I24" s="9">
        <v>8750</v>
      </c>
    </row>
    <row r="25" spans="1:9" x14ac:dyDescent="0.4">
      <c r="A25" s="3" t="s">
        <v>565</v>
      </c>
      <c r="B25" s="3">
        <v>402</v>
      </c>
      <c r="C25" s="3">
        <v>5</v>
      </c>
      <c r="D25" s="3">
        <v>766</v>
      </c>
      <c r="E25" s="9">
        <v>25000</v>
      </c>
      <c r="F25" s="9">
        <v>523808.37999999995</v>
      </c>
      <c r="G25" s="7">
        <v>833</v>
      </c>
      <c r="H25" s="3">
        <v>4</v>
      </c>
      <c r="I25" s="9">
        <v>5000</v>
      </c>
    </row>
    <row r="26" spans="1:9" x14ac:dyDescent="0.4">
      <c r="A26" s="3" t="s">
        <v>565</v>
      </c>
      <c r="B26" s="3">
        <v>902</v>
      </c>
      <c r="C26" s="3">
        <v>2</v>
      </c>
      <c r="D26" s="3">
        <v>660</v>
      </c>
      <c r="E26" s="9">
        <v>25000</v>
      </c>
      <c r="F26" s="9">
        <v>481210</v>
      </c>
      <c r="G26" s="7">
        <v>833</v>
      </c>
      <c r="H26" s="3">
        <v>9</v>
      </c>
      <c r="I26" s="9">
        <v>5000</v>
      </c>
    </row>
    <row r="27" spans="1:9" x14ac:dyDescent="0.4">
      <c r="A27" s="3" t="s">
        <v>566</v>
      </c>
      <c r="B27" s="3">
        <v>501</v>
      </c>
      <c r="C27" s="3">
        <v>5</v>
      </c>
      <c r="D27" s="3">
        <v>157</v>
      </c>
      <c r="E27" s="9">
        <v>35000</v>
      </c>
      <c r="F27" s="9">
        <v>2854.2879999999996</v>
      </c>
      <c r="G27" s="7">
        <v>1750</v>
      </c>
      <c r="H27" s="3">
        <v>5</v>
      </c>
      <c r="I27" s="9">
        <v>8750</v>
      </c>
    </row>
    <row r="28" spans="1:9" x14ac:dyDescent="0.4">
      <c r="A28" s="3" t="s">
        <v>566</v>
      </c>
      <c r="B28" s="3">
        <v>201</v>
      </c>
      <c r="C28" s="3">
        <v>3</v>
      </c>
      <c r="D28" s="3">
        <v>407</v>
      </c>
      <c r="E28" s="9">
        <v>35000</v>
      </c>
      <c r="F28" s="9">
        <v>168803.70499999999</v>
      </c>
      <c r="G28" s="7">
        <v>1750</v>
      </c>
      <c r="H28" s="3">
        <v>2</v>
      </c>
      <c r="I28" s="9">
        <v>7000</v>
      </c>
    </row>
    <row r="30" spans="1:9" x14ac:dyDescent="0.4">
      <c r="A30" t="s">
        <v>676</v>
      </c>
    </row>
    <row r="31" spans="1:9" x14ac:dyDescent="0.4">
      <c r="A31" s="116" t="s">
        <v>677</v>
      </c>
      <c r="B31" s="117"/>
      <c r="C31" s="117"/>
      <c r="D31" s="118"/>
      <c r="E31" s="113" t="s">
        <v>669</v>
      </c>
      <c r="F31" s="113"/>
      <c r="G31" s="113"/>
    </row>
    <row r="32" spans="1:9" x14ac:dyDescent="0.4">
      <c r="A32" s="119" t="s">
        <v>678</v>
      </c>
      <c r="B32" s="120"/>
      <c r="C32" s="113" t="s">
        <v>679</v>
      </c>
      <c r="D32" s="113" t="s">
        <v>680</v>
      </c>
      <c r="E32" s="64">
        <v>1</v>
      </c>
      <c r="F32" s="64">
        <v>3</v>
      </c>
      <c r="G32" s="64">
        <v>5</v>
      </c>
    </row>
    <row r="33" spans="1:7" x14ac:dyDescent="0.4">
      <c r="A33" s="121"/>
      <c r="B33" s="122"/>
      <c r="C33" s="113"/>
      <c r="D33" s="113"/>
      <c r="E33" s="65">
        <v>2</v>
      </c>
      <c r="F33" s="65">
        <v>4</v>
      </c>
      <c r="G33" s="7"/>
    </row>
    <row r="34" spans="1:7" x14ac:dyDescent="0.4">
      <c r="A34" s="66">
        <v>0</v>
      </c>
      <c r="B34" s="67">
        <v>100</v>
      </c>
      <c r="C34" s="7">
        <v>410</v>
      </c>
      <c r="D34" s="7">
        <v>60.7</v>
      </c>
      <c r="E34" s="25">
        <v>0</v>
      </c>
      <c r="F34" s="25">
        <v>0.03</v>
      </c>
      <c r="G34" s="25">
        <v>0.04</v>
      </c>
    </row>
    <row r="35" spans="1:7" x14ac:dyDescent="0.4">
      <c r="A35" s="66">
        <v>101</v>
      </c>
      <c r="B35" s="67">
        <v>200</v>
      </c>
      <c r="C35" s="7">
        <v>910</v>
      </c>
      <c r="D35" s="7">
        <v>12.9</v>
      </c>
      <c r="E35" s="25">
        <v>0</v>
      </c>
      <c r="F35" s="25">
        <v>0.03</v>
      </c>
      <c r="G35" s="25">
        <v>0.04</v>
      </c>
    </row>
    <row r="36" spans="1:7" x14ac:dyDescent="0.4">
      <c r="A36" s="66">
        <v>201</v>
      </c>
      <c r="B36" s="67">
        <v>300</v>
      </c>
      <c r="C36" s="7">
        <v>1600</v>
      </c>
      <c r="D36" s="7">
        <v>187.9</v>
      </c>
      <c r="E36" s="25">
        <v>0</v>
      </c>
      <c r="F36" s="25">
        <v>0.03</v>
      </c>
      <c r="G36" s="25">
        <v>0.05</v>
      </c>
    </row>
    <row r="37" spans="1:7" x14ac:dyDescent="0.4">
      <c r="A37" s="66">
        <v>301</v>
      </c>
      <c r="B37" s="67">
        <v>400</v>
      </c>
      <c r="C37" s="7">
        <v>3850</v>
      </c>
      <c r="D37" s="7">
        <v>280.60000000000002</v>
      </c>
      <c r="E37" s="25">
        <v>0</v>
      </c>
      <c r="F37" s="25">
        <v>0.03</v>
      </c>
      <c r="G37" s="25">
        <v>0.05</v>
      </c>
    </row>
    <row r="38" spans="1:7" x14ac:dyDescent="0.4">
      <c r="A38" s="66">
        <v>401</v>
      </c>
      <c r="B38" s="67">
        <v>500</v>
      </c>
      <c r="C38" s="7">
        <v>7300</v>
      </c>
      <c r="D38" s="7">
        <v>417.7</v>
      </c>
      <c r="E38" s="25">
        <v>0</v>
      </c>
      <c r="F38" s="25">
        <v>0.05</v>
      </c>
      <c r="G38" s="25">
        <v>0.06</v>
      </c>
    </row>
    <row r="39" spans="1:7" x14ac:dyDescent="0.4">
      <c r="A39" s="68">
        <v>500</v>
      </c>
      <c r="B39" s="3"/>
      <c r="C39" s="7">
        <v>12940</v>
      </c>
      <c r="D39" s="7">
        <v>709.5</v>
      </c>
      <c r="E39" s="25">
        <v>0</v>
      </c>
      <c r="F39" s="25">
        <v>0.05</v>
      </c>
      <c r="G39" s="25">
        <v>0.06</v>
      </c>
    </row>
    <row r="41" spans="1:7" x14ac:dyDescent="0.4">
      <c r="A41" t="s">
        <v>681</v>
      </c>
      <c r="F41" t="s">
        <v>682</v>
      </c>
    </row>
    <row r="42" spans="1:7" x14ac:dyDescent="0.4">
      <c r="A42" s="3" t="s">
        <v>683</v>
      </c>
      <c r="B42" s="18">
        <v>1</v>
      </c>
      <c r="C42" s="18">
        <v>2</v>
      </c>
      <c r="D42" s="18">
        <v>3</v>
      </c>
      <c r="F42" s="3" t="s">
        <v>667</v>
      </c>
      <c r="G42" s="3" t="s">
        <v>684</v>
      </c>
    </row>
    <row r="43" spans="1:7" x14ac:dyDescent="0.4">
      <c r="A43" s="3" t="s">
        <v>564</v>
      </c>
      <c r="B43" s="11">
        <f t="array" ref="B43">MAX(($A43=$A$3:$A$28)*(B$42=VALUE(RIGHT($B$3:$B$28,1)))*$D$3:$D$28)</f>
        <v>548</v>
      </c>
      <c r="C43" s="11">
        <f t="array" ref="C43">MAX(($A43=$A$3:$A$28)*(C$42=VALUE(RIGHT($B$3:$B$28,1)))*$D$3:$D$28)</f>
        <v>766</v>
      </c>
      <c r="D43" s="11">
        <f t="array" ref="D43">MAX(($A43=$A$3:$A$28)*(D$42=VALUE(RIGHT($B$3:$B$28,1)))*$D$3:$D$28)</f>
        <v>741</v>
      </c>
      <c r="F43" s="3" t="s">
        <v>564</v>
      </c>
      <c r="G43" s="3" t="str" cm="1">
        <f t="array" ref="G43">_xlfn.CONCAT(SUM(($A$3:$A$28=F43)*($D$3:$D$28&gt;AVERAGE($D$3:$D$28))*$D$3:$D$28),"(",SUM(($A$3:$A$28=F43)*($D$3:$D$28&gt;AVERAGE($D$3:$D$28))),"세대)")</f>
        <v>3664(6세대)</v>
      </c>
    </row>
    <row r="44" spans="1:7" x14ac:dyDescent="0.4">
      <c r="A44" s="3" t="s">
        <v>685</v>
      </c>
      <c r="B44" s="11">
        <f t="array" ref="B44">MAX(($A44=$A$3:$A$28)*(B$42=VALUE(RIGHT($B$3:$B$28,1)))*$D$3:$D$28)</f>
        <v>663</v>
      </c>
      <c r="C44" s="11">
        <f t="array" ref="C44">MAX(($A44=$A$3:$A$28)*(C$42=VALUE(RIGHT($B$3:$B$28,1)))*$D$3:$D$28)</f>
        <v>520</v>
      </c>
      <c r="D44" s="11">
        <f t="array" ref="D44">MAX(($A44=$A$3:$A$28)*(D$42=VALUE(RIGHT($B$3:$B$28,1)))*$D$3:$D$28)</f>
        <v>724</v>
      </c>
      <c r="F44" s="3" t="s">
        <v>685</v>
      </c>
      <c r="G44" s="3" t="str" cm="1">
        <f t="array" ref="G44">_xlfn.CONCAT(SUM(($A$3:$A$28=F44)*($D$3:$D$28&gt;AVERAGE($D$3:$D$28))*$D$3:$D$28),"(",SUM(($A$3:$A$28=F44)*($D$3:$D$28&gt;AVERAGE($D$3:$D$28))),"세대)")</f>
        <v>2843(5세대)</v>
      </c>
    </row>
    <row r="45" spans="1:7" x14ac:dyDescent="0.4">
      <c r="A45" s="3" t="s">
        <v>686</v>
      </c>
      <c r="B45" s="11">
        <f t="array" ref="B45">MAX(($A45=$A$3:$A$28)*(B$42=VALUE(RIGHT($B$3:$B$28,1)))*$D$3:$D$28)</f>
        <v>157</v>
      </c>
      <c r="C45" s="11">
        <f t="array" ref="C45">MAX(($A45=$A$3:$A$28)*(C$42=VALUE(RIGHT($B$3:$B$28,1)))*$D$3:$D$28)</f>
        <v>765</v>
      </c>
      <c r="D45" s="11">
        <f t="array" ref="D45">MAX(($A45=$A$3:$A$28)*(D$42=VALUE(RIGHT($B$3:$B$28,1)))*$D$3:$D$28)</f>
        <v>682</v>
      </c>
      <c r="F45" s="3" t="s">
        <v>686</v>
      </c>
      <c r="G45" s="3" t="str" cm="1">
        <f t="array" ref="G45">_xlfn.CONCAT(SUM(($A$3:$A$28=F45)*($D$3:$D$28&gt;AVERAGE($D$3:$D$28))*$D$3:$D$28),"(",SUM(($A$3:$A$28=F45)*($D$3:$D$28&gt;AVERAGE($D$3:$D$28))),"세대)")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32"/>
  <sheetViews>
    <sheetView topLeftCell="A19" workbookViewId="0">
      <selection activeCell="D34" sqref="D34"/>
    </sheetView>
  </sheetViews>
  <sheetFormatPr defaultRowHeight="17.399999999999999" x14ac:dyDescent="0.4"/>
  <cols>
    <col min="2" max="2" width="13" bestFit="1" customWidth="1"/>
    <col min="3" max="4" width="9" customWidth="1"/>
    <col min="5" max="5" width="12.296875" customWidth="1"/>
    <col min="6" max="6" width="12.19921875" customWidth="1"/>
    <col min="7" max="7" width="12" customWidth="1"/>
    <col min="8" max="8" width="11" bestFit="1" customWidth="1"/>
  </cols>
  <sheetData>
    <row r="1" spans="1:9" x14ac:dyDescent="0.4">
      <c r="A1" t="s">
        <v>568</v>
      </c>
    </row>
    <row r="2" spans="1:9" x14ac:dyDescent="0.4">
      <c r="A2" s="3" t="s">
        <v>569</v>
      </c>
      <c r="B2" s="3" t="s">
        <v>570</v>
      </c>
      <c r="C2" s="3" t="s">
        <v>571</v>
      </c>
      <c r="D2" s="3" t="s">
        <v>572</v>
      </c>
      <c r="E2" s="3" t="s">
        <v>573</v>
      </c>
      <c r="F2" s="3" t="s">
        <v>574</v>
      </c>
      <c r="G2" s="3" t="s">
        <v>575</v>
      </c>
      <c r="H2" s="3" t="s">
        <v>576</v>
      </c>
      <c r="I2" s="3" t="s">
        <v>577</v>
      </c>
    </row>
    <row r="3" spans="1:9" x14ac:dyDescent="0.4">
      <c r="A3" s="3" t="s">
        <v>591</v>
      </c>
      <c r="B3" s="3" t="s">
        <v>592</v>
      </c>
      <c r="C3" s="7">
        <v>0.48799999999999999</v>
      </c>
      <c r="D3" s="9">
        <v>3700</v>
      </c>
      <c r="E3" s="69">
        <v>44144</v>
      </c>
      <c r="F3" s="69">
        <v>45605</v>
      </c>
      <c r="G3" s="3" t="s">
        <v>593</v>
      </c>
      <c r="H3" s="9">
        <v>1000</v>
      </c>
      <c r="I3" s="9">
        <v>4700</v>
      </c>
    </row>
    <row r="4" spans="1:9" x14ac:dyDescent="0.4">
      <c r="A4" s="3" t="s">
        <v>594</v>
      </c>
      <c r="B4" s="3" t="s">
        <v>595</v>
      </c>
      <c r="C4" s="7">
        <v>0.23499999999999999</v>
      </c>
      <c r="D4" s="9">
        <v>5500</v>
      </c>
      <c r="E4" s="69">
        <v>42270</v>
      </c>
      <c r="F4" s="69">
        <v>43731</v>
      </c>
      <c r="G4" s="3" t="s">
        <v>596</v>
      </c>
      <c r="H4" s="9">
        <v>3000</v>
      </c>
      <c r="I4" s="9">
        <v>6000</v>
      </c>
    </row>
    <row r="5" spans="1:9" x14ac:dyDescent="0.4">
      <c r="A5" s="3" t="s">
        <v>597</v>
      </c>
      <c r="B5" s="3" t="s">
        <v>598</v>
      </c>
      <c r="C5" s="7">
        <v>0.35599999999999998</v>
      </c>
      <c r="D5" s="9">
        <v>14500</v>
      </c>
      <c r="E5" s="69">
        <v>42477</v>
      </c>
      <c r="F5" s="69">
        <v>43938</v>
      </c>
      <c r="G5" s="3" t="s">
        <v>599</v>
      </c>
      <c r="H5" s="9">
        <v>10000</v>
      </c>
      <c r="I5" s="9">
        <v>15000</v>
      </c>
    </row>
    <row r="6" spans="1:9" x14ac:dyDescent="0.4">
      <c r="A6" s="3" t="s">
        <v>600</v>
      </c>
      <c r="B6" s="3" t="s">
        <v>592</v>
      </c>
      <c r="C6" s="7">
        <v>0.42899999999999999</v>
      </c>
      <c r="D6" s="9">
        <v>9400</v>
      </c>
      <c r="E6" s="69">
        <v>43115</v>
      </c>
      <c r="F6" s="69">
        <v>44576</v>
      </c>
      <c r="G6" s="3" t="s">
        <v>601</v>
      </c>
      <c r="H6" s="9">
        <v>4000</v>
      </c>
      <c r="I6" s="9">
        <v>10400</v>
      </c>
    </row>
    <row r="7" spans="1:9" x14ac:dyDescent="0.4">
      <c r="A7" s="3" t="s">
        <v>597</v>
      </c>
      <c r="B7" s="3" t="s">
        <v>592</v>
      </c>
      <c r="C7" s="7">
        <v>0.33400000000000002</v>
      </c>
      <c r="D7" s="9">
        <v>4200</v>
      </c>
      <c r="E7" s="69">
        <v>42097</v>
      </c>
      <c r="F7" s="69">
        <v>43558</v>
      </c>
      <c r="G7" s="3" t="s">
        <v>602</v>
      </c>
      <c r="H7" s="9">
        <v>2000</v>
      </c>
      <c r="I7" s="9">
        <v>4700</v>
      </c>
    </row>
    <row r="8" spans="1:9" x14ac:dyDescent="0.4">
      <c r="A8" s="3" t="s">
        <v>600</v>
      </c>
      <c r="B8" s="3" t="s">
        <v>595</v>
      </c>
      <c r="C8" s="7">
        <v>0.19500000000000001</v>
      </c>
      <c r="D8" s="9">
        <v>14000</v>
      </c>
      <c r="E8" s="69">
        <v>44082</v>
      </c>
      <c r="F8" s="69">
        <v>45543</v>
      </c>
      <c r="G8" s="3" t="s">
        <v>603</v>
      </c>
      <c r="H8" s="9">
        <v>7000</v>
      </c>
      <c r="I8" s="9">
        <v>14000</v>
      </c>
    </row>
    <row r="9" spans="1:9" x14ac:dyDescent="0.4">
      <c r="A9" s="3" t="s">
        <v>597</v>
      </c>
      <c r="B9" s="3" t="s">
        <v>595</v>
      </c>
      <c r="C9" s="7">
        <v>0.223</v>
      </c>
      <c r="D9" s="9">
        <v>13100</v>
      </c>
      <c r="E9" s="69">
        <v>43754</v>
      </c>
      <c r="F9" s="69">
        <v>45215</v>
      </c>
      <c r="G9" s="3" t="s">
        <v>604</v>
      </c>
      <c r="H9" s="9">
        <v>9000</v>
      </c>
      <c r="I9" s="9">
        <v>13600</v>
      </c>
    </row>
    <row r="10" spans="1:9" x14ac:dyDescent="0.4">
      <c r="A10" s="3" t="s">
        <v>600</v>
      </c>
      <c r="B10" s="3" t="s">
        <v>592</v>
      </c>
      <c r="C10" s="7">
        <v>0.3</v>
      </c>
      <c r="D10" s="9">
        <v>8600</v>
      </c>
      <c r="E10" s="69">
        <v>42746</v>
      </c>
      <c r="F10" s="69">
        <v>44207</v>
      </c>
      <c r="G10" s="3" t="s">
        <v>605</v>
      </c>
      <c r="H10" s="9">
        <v>6000</v>
      </c>
      <c r="I10" s="9">
        <v>9100</v>
      </c>
    </row>
    <row r="11" spans="1:9" x14ac:dyDescent="0.4">
      <c r="A11" s="3" t="s">
        <v>600</v>
      </c>
      <c r="B11" s="3" t="s">
        <v>592</v>
      </c>
      <c r="C11" s="7">
        <v>0.11799999999999999</v>
      </c>
      <c r="D11" s="9">
        <v>13900</v>
      </c>
      <c r="E11" s="69">
        <v>44123</v>
      </c>
      <c r="F11" s="69">
        <v>45584</v>
      </c>
      <c r="G11" s="3" t="s">
        <v>606</v>
      </c>
      <c r="H11" s="9">
        <v>13000</v>
      </c>
      <c r="I11" s="9">
        <v>13900</v>
      </c>
    </row>
    <row r="12" spans="1:9" x14ac:dyDescent="0.4">
      <c r="A12" s="3" t="s">
        <v>607</v>
      </c>
      <c r="B12" s="3" t="s">
        <v>608</v>
      </c>
      <c r="C12" s="7">
        <v>0.27600000000000002</v>
      </c>
      <c r="D12" s="9">
        <v>8200</v>
      </c>
      <c r="E12" s="69">
        <v>43296</v>
      </c>
      <c r="F12" s="69">
        <v>44757</v>
      </c>
      <c r="G12" s="3" t="s">
        <v>609</v>
      </c>
      <c r="H12" s="9">
        <v>8000</v>
      </c>
      <c r="I12" s="9">
        <v>8700</v>
      </c>
    </row>
    <row r="13" spans="1:9" x14ac:dyDescent="0.4">
      <c r="A13" s="3" t="s">
        <v>600</v>
      </c>
      <c r="B13" s="3" t="s">
        <v>595</v>
      </c>
      <c r="C13" s="7">
        <v>0.107</v>
      </c>
      <c r="D13" s="9">
        <v>10500</v>
      </c>
      <c r="E13" s="69">
        <v>42100</v>
      </c>
      <c r="F13" s="69">
        <v>43561</v>
      </c>
      <c r="G13" s="3" t="s">
        <v>610</v>
      </c>
      <c r="H13" s="9">
        <v>5000</v>
      </c>
      <c r="I13" s="9">
        <v>10500</v>
      </c>
    </row>
    <row r="14" spans="1:9" x14ac:dyDescent="0.4">
      <c r="A14" s="3" t="s">
        <v>594</v>
      </c>
      <c r="B14" s="3" t="s">
        <v>595</v>
      </c>
      <c r="C14" s="7">
        <v>0.19</v>
      </c>
      <c r="D14" s="9">
        <v>14100</v>
      </c>
      <c r="E14" s="69">
        <v>42212</v>
      </c>
      <c r="F14" s="69">
        <v>43673</v>
      </c>
      <c r="G14" s="3" t="s">
        <v>611</v>
      </c>
      <c r="H14" s="9">
        <v>7000</v>
      </c>
      <c r="I14" s="9">
        <v>14100</v>
      </c>
    </row>
    <row r="15" spans="1:9" x14ac:dyDescent="0.4">
      <c r="A15" s="3" t="s">
        <v>607</v>
      </c>
      <c r="B15" s="3" t="s">
        <v>608</v>
      </c>
      <c r="C15" s="7">
        <v>0.47</v>
      </c>
      <c r="D15" s="9">
        <v>10100</v>
      </c>
      <c r="E15" s="69">
        <v>43471</v>
      </c>
      <c r="F15" s="69">
        <v>44932</v>
      </c>
      <c r="G15" s="3" t="s">
        <v>612</v>
      </c>
      <c r="H15" s="9">
        <v>5000</v>
      </c>
      <c r="I15" s="9">
        <v>11100</v>
      </c>
    </row>
    <row r="16" spans="1:9" x14ac:dyDescent="0.4">
      <c r="A16" s="3" t="s">
        <v>594</v>
      </c>
      <c r="B16" s="3" t="s">
        <v>598</v>
      </c>
      <c r="C16" s="7">
        <v>0.20799999999999999</v>
      </c>
      <c r="D16" s="9">
        <v>8800</v>
      </c>
      <c r="E16" s="69">
        <v>43263</v>
      </c>
      <c r="F16" s="69">
        <v>44724</v>
      </c>
      <c r="G16" s="3" t="s">
        <v>613</v>
      </c>
      <c r="H16" s="9">
        <v>8000</v>
      </c>
      <c r="I16" s="9">
        <v>9300</v>
      </c>
    </row>
    <row r="17" spans="1:9" x14ac:dyDescent="0.4">
      <c r="A17" s="3" t="s">
        <v>597</v>
      </c>
      <c r="B17" s="3" t="s">
        <v>608</v>
      </c>
      <c r="C17" s="7">
        <v>0.40600000000000003</v>
      </c>
      <c r="D17" s="9">
        <v>6300</v>
      </c>
      <c r="E17" s="69">
        <v>43610</v>
      </c>
      <c r="F17" s="69">
        <v>45071</v>
      </c>
      <c r="G17" s="3" t="s">
        <v>614</v>
      </c>
      <c r="H17" s="9">
        <v>3000</v>
      </c>
      <c r="I17" s="9">
        <v>7300</v>
      </c>
    </row>
    <row r="18" spans="1:9" x14ac:dyDescent="0.4">
      <c r="A18" s="3" t="s">
        <v>591</v>
      </c>
      <c r="B18" s="3" t="s">
        <v>608</v>
      </c>
      <c r="C18" s="7">
        <v>0.255</v>
      </c>
      <c r="D18" s="9">
        <v>4900</v>
      </c>
      <c r="E18" s="69">
        <v>43051</v>
      </c>
      <c r="F18" s="69">
        <v>44512</v>
      </c>
      <c r="G18" s="3" t="s">
        <v>615</v>
      </c>
      <c r="H18" s="9">
        <v>4000</v>
      </c>
      <c r="I18" s="9">
        <v>5400</v>
      </c>
    </row>
    <row r="19" spans="1:9" x14ac:dyDescent="0.4">
      <c r="A19" s="3" t="s">
        <v>607</v>
      </c>
      <c r="B19" s="3" t="s">
        <v>592</v>
      </c>
      <c r="C19" s="7">
        <v>0.39</v>
      </c>
      <c r="D19" s="9">
        <v>6400</v>
      </c>
      <c r="E19" s="69">
        <v>42462</v>
      </c>
      <c r="F19" s="69">
        <v>43923</v>
      </c>
      <c r="G19" s="3" t="s">
        <v>616</v>
      </c>
      <c r="H19" s="9">
        <v>4000</v>
      </c>
      <c r="I19" s="9">
        <v>6900</v>
      </c>
    </row>
    <row r="20" spans="1:9" x14ac:dyDescent="0.4">
      <c r="A20" s="3" t="s">
        <v>597</v>
      </c>
      <c r="B20" s="3" t="s">
        <v>608</v>
      </c>
      <c r="C20" s="7">
        <v>0.39300000000000002</v>
      </c>
      <c r="D20" s="9">
        <v>5400</v>
      </c>
      <c r="E20" s="69">
        <v>42232</v>
      </c>
      <c r="F20" s="69">
        <v>43693</v>
      </c>
      <c r="G20" s="3" t="s">
        <v>617</v>
      </c>
      <c r="H20" s="9">
        <v>3000</v>
      </c>
      <c r="I20" s="9">
        <v>5900</v>
      </c>
    </row>
    <row r="21" spans="1:9" x14ac:dyDescent="0.4">
      <c r="A21" s="3" t="s">
        <v>594</v>
      </c>
      <c r="B21" s="3" t="s">
        <v>598</v>
      </c>
      <c r="C21" s="7">
        <v>0.16600000000000001</v>
      </c>
      <c r="D21" s="9">
        <v>7600</v>
      </c>
      <c r="E21" s="69">
        <v>43108</v>
      </c>
      <c r="F21" s="69">
        <v>44569</v>
      </c>
      <c r="G21" s="3" t="s">
        <v>618</v>
      </c>
      <c r="H21" s="9">
        <v>7000</v>
      </c>
      <c r="I21" s="9">
        <v>7600</v>
      </c>
    </row>
    <row r="22" spans="1:9" x14ac:dyDescent="0.4">
      <c r="A22" s="3" t="s">
        <v>597</v>
      </c>
      <c r="B22" s="3" t="s">
        <v>592</v>
      </c>
      <c r="C22" s="7">
        <v>0.55800000000000005</v>
      </c>
      <c r="D22" s="9">
        <v>5800</v>
      </c>
      <c r="E22" s="69">
        <v>43452</v>
      </c>
      <c r="F22" s="69">
        <v>44913</v>
      </c>
      <c r="G22" s="3" t="s">
        <v>619</v>
      </c>
      <c r="H22" s="9">
        <v>0</v>
      </c>
      <c r="I22" s="9">
        <v>6800</v>
      </c>
    </row>
    <row r="23" spans="1:9" x14ac:dyDescent="0.4">
      <c r="A23" s="3" t="s">
        <v>591</v>
      </c>
      <c r="B23" s="3" t="s">
        <v>598</v>
      </c>
      <c r="C23" s="7">
        <v>0.251</v>
      </c>
      <c r="D23" s="9">
        <v>8500</v>
      </c>
      <c r="E23" s="69">
        <v>42533</v>
      </c>
      <c r="F23" s="69">
        <v>43994</v>
      </c>
      <c r="G23" s="3" t="s">
        <v>620</v>
      </c>
      <c r="H23" s="9">
        <v>8000</v>
      </c>
      <c r="I23" s="9">
        <v>9000</v>
      </c>
    </row>
    <row r="24" spans="1:9" x14ac:dyDescent="0.4">
      <c r="A24" s="3" t="s">
        <v>607</v>
      </c>
      <c r="B24" s="3" t="s">
        <v>592</v>
      </c>
      <c r="C24" s="7">
        <v>0.27700000000000002</v>
      </c>
      <c r="D24" s="9">
        <v>12600</v>
      </c>
      <c r="E24" s="69">
        <v>42481</v>
      </c>
      <c r="F24" s="69">
        <v>43942</v>
      </c>
      <c r="G24" s="3" t="s">
        <v>621</v>
      </c>
      <c r="H24" s="9">
        <v>12000</v>
      </c>
      <c r="I24" s="9">
        <v>13100</v>
      </c>
    </row>
    <row r="26" spans="1:9" x14ac:dyDescent="0.4">
      <c r="A26" t="s">
        <v>476</v>
      </c>
      <c r="C26" t="s">
        <v>477</v>
      </c>
      <c r="F26" t="s">
        <v>514</v>
      </c>
    </row>
    <row r="27" spans="1:9" x14ac:dyDescent="0.4">
      <c r="A27" s="3" t="s">
        <v>582</v>
      </c>
      <c r="B27" s="18" t="s">
        <v>583</v>
      </c>
      <c r="C27" s="3" t="s">
        <v>582</v>
      </c>
      <c r="D27" s="3" t="s">
        <v>584</v>
      </c>
      <c r="E27" s="3" t="s">
        <v>585</v>
      </c>
      <c r="F27" s="113" t="s">
        <v>579</v>
      </c>
      <c r="G27" s="113"/>
      <c r="H27" s="113" t="s">
        <v>586</v>
      </c>
      <c r="I27" s="113"/>
    </row>
    <row r="28" spans="1:9" x14ac:dyDescent="0.4">
      <c r="A28" s="3" t="s">
        <v>578</v>
      </c>
      <c r="B28" s="9" cm="1">
        <f t="array" ref="B28">AVERAGE(IF(($A28=$B$3:$B$24)*(LEFT($A$3:$A$24,2)&lt;&gt;"서울"),$D$3:$D$24))</f>
        <v>7250</v>
      </c>
      <c r="C28" s="3" t="s">
        <v>578</v>
      </c>
      <c r="D28" s="7">
        <v>0.55800000000000005</v>
      </c>
      <c r="E28" s="7">
        <v>13900</v>
      </c>
      <c r="F28" s="3" t="s">
        <v>587</v>
      </c>
      <c r="G28" s="3" t="s">
        <v>588</v>
      </c>
      <c r="H28" s="3" t="s">
        <v>589</v>
      </c>
      <c r="I28" s="3" t="s">
        <v>588</v>
      </c>
    </row>
    <row r="29" spans="1:9" x14ac:dyDescent="0.4">
      <c r="A29" s="3" t="s">
        <v>590</v>
      </c>
      <c r="B29" s="9" cm="1">
        <f t="array" ref="B29">AVERAGE(IF(($A29=$B$3:$B$24)*(LEFT($A$3:$A$24,2)&lt;&gt;"서울"),$D$3:$D$24))</f>
        <v>10900</v>
      </c>
      <c r="C29" s="3" t="s">
        <v>579</v>
      </c>
      <c r="D29" s="7">
        <v>0.23499999999999999</v>
      </c>
      <c r="E29" s="7">
        <v>14100</v>
      </c>
      <c r="F29" s="7">
        <v>0</v>
      </c>
      <c r="G29" s="25">
        <v>1</v>
      </c>
      <c r="H29" s="7">
        <v>0</v>
      </c>
      <c r="I29" s="25">
        <v>0</v>
      </c>
    </row>
    <row r="30" spans="1:9" x14ac:dyDescent="0.4">
      <c r="A30" s="3" t="s">
        <v>580</v>
      </c>
      <c r="B30" s="9" cm="1">
        <f t="array" ref="B30">AVERAGE(IF(($A30=$B$3:$B$24)*(LEFT($A$3:$A$24,2)&lt;&gt;"서울"),$D$3:$D$24))</f>
        <v>10300</v>
      </c>
      <c r="C30" s="3" t="s">
        <v>580</v>
      </c>
      <c r="D30" s="7">
        <v>0.35599999999999998</v>
      </c>
      <c r="E30" s="7">
        <v>14500</v>
      </c>
      <c r="F30" s="7">
        <v>0.1</v>
      </c>
      <c r="G30" s="25">
        <v>0.5</v>
      </c>
      <c r="H30" s="7">
        <v>0.3</v>
      </c>
      <c r="I30" s="25">
        <v>0.3</v>
      </c>
    </row>
    <row r="31" spans="1:9" x14ac:dyDescent="0.4">
      <c r="A31" s="3" t="s">
        <v>581</v>
      </c>
      <c r="B31" s="9" cm="1">
        <f t="array" ref="B31">AVERAGE(IF(($A31=$B$3:$B$24)*(LEFT($A$3:$A$24,2)&lt;&gt;"서울"),$D$3:$D$24))</f>
        <v>7500</v>
      </c>
      <c r="C31" s="3" t="s">
        <v>581</v>
      </c>
      <c r="D31" s="7">
        <v>0.47</v>
      </c>
      <c r="E31" s="7">
        <v>10100</v>
      </c>
      <c r="F31" s="7">
        <v>0.2</v>
      </c>
      <c r="G31" s="25">
        <v>0.3</v>
      </c>
      <c r="H31" s="7">
        <v>0.4</v>
      </c>
      <c r="I31" s="25">
        <v>0.5</v>
      </c>
    </row>
    <row r="32" spans="1:9" x14ac:dyDescent="0.4">
      <c r="F32" s="7">
        <v>0.3</v>
      </c>
      <c r="G32" s="25">
        <v>0</v>
      </c>
      <c r="H32" s="7">
        <v>0.5</v>
      </c>
      <c r="I32" s="25">
        <v>1</v>
      </c>
    </row>
  </sheetData>
  <mergeCells count="2">
    <mergeCell ref="F27:G27"/>
    <mergeCell ref="H27:I2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I38"/>
  <sheetViews>
    <sheetView topLeftCell="A23" workbookViewId="0">
      <selection activeCell="D28" sqref="D28"/>
    </sheetView>
  </sheetViews>
  <sheetFormatPr defaultRowHeight="17.399999999999999" x14ac:dyDescent="0.4"/>
  <cols>
    <col min="2" max="2" width="13" bestFit="1" customWidth="1"/>
    <col min="3" max="4" width="9" customWidth="1"/>
    <col min="5" max="5" width="12.296875" customWidth="1"/>
    <col min="6" max="6" width="12.19921875" customWidth="1"/>
    <col min="7" max="7" width="12" customWidth="1"/>
    <col min="8" max="8" width="11" bestFit="1" customWidth="1"/>
  </cols>
  <sheetData>
    <row r="1" spans="1:9" x14ac:dyDescent="0.4">
      <c r="A1" t="s">
        <v>776</v>
      </c>
    </row>
    <row r="2" spans="1:9" x14ac:dyDescent="0.4">
      <c r="A2" s="3" t="s">
        <v>777</v>
      </c>
      <c r="B2" s="3" t="s">
        <v>778</v>
      </c>
      <c r="C2" s="3" t="s">
        <v>779</v>
      </c>
      <c r="D2" s="3" t="s">
        <v>780</v>
      </c>
      <c r="E2" s="3" t="s">
        <v>781</v>
      </c>
      <c r="F2" s="3" t="s">
        <v>782</v>
      </c>
      <c r="G2" s="3" t="s">
        <v>783</v>
      </c>
      <c r="H2" s="3" t="s">
        <v>784</v>
      </c>
      <c r="I2" s="3" t="s">
        <v>785</v>
      </c>
    </row>
    <row r="3" spans="1:9" x14ac:dyDescent="0.4">
      <c r="A3" s="3" t="s">
        <v>591</v>
      </c>
      <c r="B3" s="3" t="s">
        <v>592</v>
      </c>
      <c r="C3" s="7">
        <v>0.48799999999999999</v>
      </c>
      <c r="D3" s="9">
        <v>3700</v>
      </c>
      <c r="E3" s="69">
        <v>44144</v>
      </c>
      <c r="F3" s="69">
        <v>45605</v>
      </c>
      <c r="G3" s="3" t="s">
        <v>593</v>
      </c>
      <c r="H3" s="9">
        <v>1000</v>
      </c>
      <c r="I3" s="9">
        <v>4700</v>
      </c>
    </row>
    <row r="4" spans="1:9" x14ac:dyDescent="0.4">
      <c r="A4" s="3" t="s">
        <v>594</v>
      </c>
      <c r="B4" s="3" t="s">
        <v>595</v>
      </c>
      <c r="C4" s="7">
        <v>0.23499999999999999</v>
      </c>
      <c r="D4" s="9">
        <v>5500</v>
      </c>
      <c r="E4" s="69">
        <v>42270</v>
      </c>
      <c r="F4" s="69">
        <v>43731</v>
      </c>
      <c r="G4" s="3" t="s">
        <v>596</v>
      </c>
      <c r="H4" s="9">
        <v>3000</v>
      </c>
      <c r="I4" s="9">
        <v>6000</v>
      </c>
    </row>
    <row r="5" spans="1:9" x14ac:dyDescent="0.4">
      <c r="A5" s="3" t="s">
        <v>597</v>
      </c>
      <c r="B5" s="3" t="s">
        <v>598</v>
      </c>
      <c r="C5" s="7">
        <v>0.35599999999999998</v>
      </c>
      <c r="D5" s="9">
        <v>14500</v>
      </c>
      <c r="E5" s="69">
        <v>42477</v>
      </c>
      <c r="F5" s="69">
        <v>43938</v>
      </c>
      <c r="G5" s="3" t="s">
        <v>599</v>
      </c>
      <c r="H5" s="9">
        <v>10000</v>
      </c>
      <c r="I5" s="9">
        <v>15000</v>
      </c>
    </row>
    <row r="6" spans="1:9" x14ac:dyDescent="0.4">
      <c r="A6" s="3" t="s">
        <v>600</v>
      </c>
      <c r="B6" s="3" t="s">
        <v>592</v>
      </c>
      <c r="C6" s="7">
        <v>0.42899999999999999</v>
      </c>
      <c r="D6" s="9">
        <v>9400</v>
      </c>
      <c r="E6" s="69">
        <v>43115</v>
      </c>
      <c r="F6" s="69">
        <v>44576</v>
      </c>
      <c r="G6" s="3" t="s">
        <v>601</v>
      </c>
      <c r="H6" s="9">
        <v>4000</v>
      </c>
      <c r="I6" s="9">
        <v>10400</v>
      </c>
    </row>
    <row r="7" spans="1:9" x14ac:dyDescent="0.4">
      <c r="A7" s="3" t="s">
        <v>597</v>
      </c>
      <c r="B7" s="3" t="s">
        <v>592</v>
      </c>
      <c r="C7" s="7">
        <v>0.33400000000000002</v>
      </c>
      <c r="D7" s="9">
        <v>4200</v>
      </c>
      <c r="E7" s="69">
        <v>42097</v>
      </c>
      <c r="F7" s="69">
        <v>43558</v>
      </c>
      <c r="G7" s="3" t="s">
        <v>602</v>
      </c>
      <c r="H7" s="9">
        <v>2000</v>
      </c>
      <c r="I7" s="9">
        <v>4700</v>
      </c>
    </row>
    <row r="8" spans="1:9" x14ac:dyDescent="0.4">
      <c r="A8" s="3" t="s">
        <v>600</v>
      </c>
      <c r="B8" s="3" t="s">
        <v>595</v>
      </c>
      <c r="C8" s="7">
        <v>0.19500000000000001</v>
      </c>
      <c r="D8" s="9">
        <v>14000</v>
      </c>
      <c r="E8" s="69">
        <v>44082</v>
      </c>
      <c r="F8" s="69">
        <v>45543</v>
      </c>
      <c r="G8" s="3" t="s">
        <v>603</v>
      </c>
      <c r="H8" s="9">
        <v>7000</v>
      </c>
      <c r="I8" s="9">
        <v>14000</v>
      </c>
    </row>
    <row r="9" spans="1:9" x14ac:dyDescent="0.4">
      <c r="A9" s="3" t="s">
        <v>597</v>
      </c>
      <c r="B9" s="3" t="s">
        <v>595</v>
      </c>
      <c r="C9" s="7">
        <v>0.223</v>
      </c>
      <c r="D9" s="9">
        <v>13100</v>
      </c>
      <c r="E9" s="69">
        <v>43754</v>
      </c>
      <c r="F9" s="69">
        <v>45215</v>
      </c>
      <c r="G9" s="3" t="s">
        <v>604</v>
      </c>
      <c r="H9" s="9">
        <v>9000</v>
      </c>
      <c r="I9" s="9">
        <v>13600</v>
      </c>
    </row>
    <row r="10" spans="1:9" x14ac:dyDescent="0.4">
      <c r="A10" s="3" t="s">
        <v>600</v>
      </c>
      <c r="B10" s="3" t="s">
        <v>592</v>
      </c>
      <c r="C10" s="7">
        <v>0.3</v>
      </c>
      <c r="D10" s="9">
        <v>8600</v>
      </c>
      <c r="E10" s="69">
        <v>42746</v>
      </c>
      <c r="F10" s="69">
        <v>44207</v>
      </c>
      <c r="G10" s="3" t="s">
        <v>605</v>
      </c>
      <c r="H10" s="9">
        <v>6000</v>
      </c>
      <c r="I10" s="9">
        <v>9100</v>
      </c>
    </row>
    <row r="11" spans="1:9" x14ac:dyDescent="0.4">
      <c r="A11" s="3" t="s">
        <v>600</v>
      </c>
      <c r="B11" s="3" t="s">
        <v>592</v>
      </c>
      <c r="C11" s="7">
        <v>0.11799999999999999</v>
      </c>
      <c r="D11" s="9">
        <v>13900</v>
      </c>
      <c r="E11" s="69">
        <v>44123</v>
      </c>
      <c r="F11" s="69">
        <v>45584</v>
      </c>
      <c r="G11" s="3" t="s">
        <v>606</v>
      </c>
      <c r="H11" s="9">
        <v>13000</v>
      </c>
      <c r="I11" s="9">
        <v>13900</v>
      </c>
    </row>
    <row r="12" spans="1:9" x14ac:dyDescent="0.4">
      <c r="A12" s="3" t="s">
        <v>607</v>
      </c>
      <c r="B12" s="3" t="s">
        <v>608</v>
      </c>
      <c r="C12" s="7">
        <v>0.27600000000000002</v>
      </c>
      <c r="D12" s="9">
        <v>8200</v>
      </c>
      <c r="E12" s="69">
        <v>43296</v>
      </c>
      <c r="F12" s="69">
        <v>44757</v>
      </c>
      <c r="G12" s="3" t="s">
        <v>609</v>
      </c>
      <c r="H12" s="9">
        <v>8000</v>
      </c>
      <c r="I12" s="9">
        <v>8700</v>
      </c>
    </row>
    <row r="13" spans="1:9" x14ac:dyDescent="0.4">
      <c r="A13" s="3" t="s">
        <v>600</v>
      </c>
      <c r="B13" s="3" t="s">
        <v>595</v>
      </c>
      <c r="C13" s="7">
        <v>0.107</v>
      </c>
      <c r="D13" s="9">
        <v>10500</v>
      </c>
      <c r="E13" s="69">
        <v>42100</v>
      </c>
      <c r="F13" s="69">
        <v>43561</v>
      </c>
      <c r="G13" s="3" t="s">
        <v>610</v>
      </c>
      <c r="H13" s="9">
        <v>5000</v>
      </c>
      <c r="I13" s="9">
        <v>10500</v>
      </c>
    </row>
    <row r="14" spans="1:9" x14ac:dyDescent="0.4">
      <c r="A14" s="3" t="s">
        <v>594</v>
      </c>
      <c r="B14" s="3" t="s">
        <v>595</v>
      </c>
      <c r="C14" s="7">
        <v>0.19</v>
      </c>
      <c r="D14" s="9">
        <v>14100</v>
      </c>
      <c r="E14" s="69">
        <v>42212</v>
      </c>
      <c r="F14" s="69">
        <v>43673</v>
      </c>
      <c r="G14" s="3" t="s">
        <v>611</v>
      </c>
      <c r="H14" s="9">
        <v>7000</v>
      </c>
      <c r="I14" s="9">
        <v>14100</v>
      </c>
    </row>
    <row r="15" spans="1:9" x14ac:dyDescent="0.4">
      <c r="A15" s="3" t="s">
        <v>607</v>
      </c>
      <c r="B15" s="3" t="s">
        <v>608</v>
      </c>
      <c r="C15" s="7">
        <v>0.47</v>
      </c>
      <c r="D15" s="9">
        <v>10100</v>
      </c>
      <c r="E15" s="69">
        <v>43471</v>
      </c>
      <c r="F15" s="69">
        <v>44932</v>
      </c>
      <c r="G15" s="3" t="s">
        <v>612</v>
      </c>
      <c r="H15" s="9">
        <v>5000</v>
      </c>
      <c r="I15" s="9">
        <v>11100</v>
      </c>
    </row>
    <row r="16" spans="1:9" x14ac:dyDescent="0.4">
      <c r="A16" s="3" t="s">
        <v>594</v>
      </c>
      <c r="B16" s="3" t="s">
        <v>598</v>
      </c>
      <c r="C16" s="7">
        <v>0.20799999999999999</v>
      </c>
      <c r="D16" s="9">
        <v>8800</v>
      </c>
      <c r="E16" s="69">
        <v>43263</v>
      </c>
      <c r="F16" s="69">
        <v>44724</v>
      </c>
      <c r="G16" s="3" t="s">
        <v>613</v>
      </c>
      <c r="H16" s="9">
        <v>8000</v>
      </c>
      <c r="I16" s="9">
        <v>9300</v>
      </c>
    </row>
    <row r="17" spans="1:9" x14ac:dyDescent="0.4">
      <c r="A17" s="3" t="s">
        <v>597</v>
      </c>
      <c r="B17" s="3" t="s">
        <v>608</v>
      </c>
      <c r="C17" s="7">
        <v>0.40600000000000003</v>
      </c>
      <c r="D17" s="9">
        <v>6300</v>
      </c>
      <c r="E17" s="69">
        <v>43610</v>
      </c>
      <c r="F17" s="69">
        <v>45071</v>
      </c>
      <c r="G17" s="3" t="s">
        <v>614</v>
      </c>
      <c r="H17" s="9">
        <v>3000</v>
      </c>
      <c r="I17" s="9">
        <v>7300</v>
      </c>
    </row>
    <row r="18" spans="1:9" x14ac:dyDescent="0.4">
      <c r="A18" s="3" t="s">
        <v>591</v>
      </c>
      <c r="B18" s="3" t="s">
        <v>608</v>
      </c>
      <c r="C18" s="7">
        <v>0.255</v>
      </c>
      <c r="D18" s="9">
        <v>4900</v>
      </c>
      <c r="E18" s="69">
        <v>43051</v>
      </c>
      <c r="F18" s="69">
        <v>44512</v>
      </c>
      <c r="G18" s="3" t="s">
        <v>615</v>
      </c>
      <c r="H18" s="9">
        <v>4000</v>
      </c>
      <c r="I18" s="9">
        <v>5400</v>
      </c>
    </row>
    <row r="19" spans="1:9" x14ac:dyDescent="0.4">
      <c r="A19" s="3" t="s">
        <v>607</v>
      </c>
      <c r="B19" s="3" t="s">
        <v>592</v>
      </c>
      <c r="C19" s="7">
        <v>0.39</v>
      </c>
      <c r="D19" s="9">
        <v>6400</v>
      </c>
      <c r="E19" s="69">
        <v>42462</v>
      </c>
      <c r="F19" s="69">
        <v>43923</v>
      </c>
      <c r="G19" s="3" t="s">
        <v>616</v>
      </c>
      <c r="H19" s="9">
        <v>4000</v>
      </c>
      <c r="I19" s="9">
        <v>6900</v>
      </c>
    </row>
    <row r="20" spans="1:9" x14ac:dyDescent="0.4">
      <c r="A20" s="3" t="s">
        <v>597</v>
      </c>
      <c r="B20" s="3" t="s">
        <v>608</v>
      </c>
      <c r="C20" s="7">
        <v>0.39300000000000002</v>
      </c>
      <c r="D20" s="9">
        <v>5400</v>
      </c>
      <c r="E20" s="69">
        <v>42232</v>
      </c>
      <c r="F20" s="69">
        <v>43693</v>
      </c>
      <c r="G20" s="3" t="s">
        <v>617</v>
      </c>
      <c r="H20" s="9">
        <v>3000</v>
      </c>
      <c r="I20" s="9">
        <v>5900</v>
      </c>
    </row>
    <row r="21" spans="1:9" x14ac:dyDescent="0.4">
      <c r="A21" s="3" t="s">
        <v>594</v>
      </c>
      <c r="B21" s="3" t="s">
        <v>598</v>
      </c>
      <c r="C21" s="7">
        <v>0.16600000000000001</v>
      </c>
      <c r="D21" s="9">
        <v>7600</v>
      </c>
      <c r="E21" s="69">
        <v>43108</v>
      </c>
      <c r="F21" s="69">
        <v>44569</v>
      </c>
      <c r="G21" s="3" t="s">
        <v>618</v>
      </c>
      <c r="H21" s="9">
        <v>7000</v>
      </c>
      <c r="I21" s="9">
        <v>7600</v>
      </c>
    </row>
    <row r="22" spans="1:9" x14ac:dyDescent="0.4">
      <c r="A22" s="3" t="s">
        <v>597</v>
      </c>
      <c r="B22" s="3" t="s">
        <v>592</v>
      </c>
      <c r="C22" s="7">
        <v>0.55800000000000005</v>
      </c>
      <c r="D22" s="9">
        <v>5800</v>
      </c>
      <c r="E22" s="69">
        <v>43452</v>
      </c>
      <c r="F22" s="69">
        <v>44913</v>
      </c>
      <c r="G22" s="3" t="s">
        <v>619</v>
      </c>
      <c r="H22" s="9">
        <v>0</v>
      </c>
      <c r="I22" s="9">
        <v>6800</v>
      </c>
    </row>
    <row r="23" spans="1:9" x14ac:dyDescent="0.4">
      <c r="A23" s="3" t="s">
        <v>591</v>
      </c>
      <c r="B23" s="3" t="s">
        <v>598</v>
      </c>
      <c r="C23" s="7">
        <v>0.251</v>
      </c>
      <c r="D23" s="9">
        <v>8500</v>
      </c>
      <c r="E23" s="69">
        <v>42533</v>
      </c>
      <c r="F23" s="69">
        <v>43994</v>
      </c>
      <c r="G23" s="3" t="s">
        <v>620</v>
      </c>
      <c r="H23" s="9">
        <v>8000</v>
      </c>
      <c r="I23" s="9">
        <v>9000</v>
      </c>
    </row>
    <row r="24" spans="1:9" x14ac:dyDescent="0.4">
      <c r="A24" s="3" t="s">
        <v>607</v>
      </c>
      <c r="B24" s="3" t="s">
        <v>592</v>
      </c>
      <c r="C24" s="7">
        <v>0.27700000000000002</v>
      </c>
      <c r="D24" s="9">
        <v>12600</v>
      </c>
      <c r="E24" s="69">
        <v>42481</v>
      </c>
      <c r="F24" s="69">
        <v>43942</v>
      </c>
      <c r="G24" s="3" t="s">
        <v>621</v>
      </c>
      <c r="H24" s="9">
        <v>12000</v>
      </c>
      <c r="I24" s="9">
        <v>13100</v>
      </c>
    </row>
    <row r="26" spans="1:9" x14ac:dyDescent="0.4">
      <c r="A26" t="s">
        <v>790</v>
      </c>
      <c r="C26" t="s">
        <v>791</v>
      </c>
      <c r="F26" t="s">
        <v>792</v>
      </c>
    </row>
    <row r="27" spans="1:9" x14ac:dyDescent="0.4">
      <c r="A27" s="3" t="s">
        <v>778</v>
      </c>
      <c r="B27" s="3" t="s">
        <v>793</v>
      </c>
      <c r="C27" s="3" t="s">
        <v>778</v>
      </c>
      <c r="D27" s="18" t="s">
        <v>779</v>
      </c>
      <c r="E27" s="18" t="s">
        <v>780</v>
      </c>
      <c r="F27" s="113" t="s">
        <v>787</v>
      </c>
      <c r="G27" s="113"/>
      <c r="H27" s="113" t="s">
        <v>794</v>
      </c>
      <c r="I27" s="113"/>
    </row>
    <row r="28" spans="1:9" x14ac:dyDescent="0.4">
      <c r="A28" s="3" t="s">
        <v>786</v>
      </c>
      <c r="B28" s="9">
        <f t="array" ref="B28">AVERAGE(IF(($B$3:$B$24=A28)*(LEFT($A$3:$A$24,2)&lt;&gt;"서울"),$D$3:$D$24))</f>
        <v>7250</v>
      </c>
      <c r="C28" s="3" t="s">
        <v>786</v>
      </c>
      <c r="D28" s="7">
        <f t="array" ref="D28">INDEX(C$3:C$24,MATCH(MAX(($C28=$B$3:$B$24)*C$3:C$24),($C28=$B$3:$B$24)*C$3:C$24,0))</f>
        <v>0.55800000000000005</v>
      </c>
      <c r="E28" s="7">
        <f t="array" ref="E28">INDEX(D$3:D$24,MATCH(MAX(($C28=$B$3:$B$24)*D$3:D$24),($C28=$B$3:$B$24)*D$3:D$24,0))</f>
        <v>13900</v>
      </c>
      <c r="F28" s="3" t="s">
        <v>795</v>
      </c>
      <c r="G28" s="3" t="s">
        <v>796</v>
      </c>
      <c r="H28" s="3" t="s">
        <v>797</v>
      </c>
      <c r="I28" s="3" t="s">
        <v>796</v>
      </c>
    </row>
    <row r="29" spans="1:9" x14ac:dyDescent="0.4">
      <c r="A29" s="3" t="s">
        <v>787</v>
      </c>
      <c r="B29" s="9">
        <f t="array" ref="B29">AVERAGE(IF(($B$3:$B$24=A29)*(LEFT($A$3:$A$24,2)&lt;&gt;"서울"),$D$3:$D$24))</f>
        <v>10900</v>
      </c>
      <c r="C29" s="3" t="s">
        <v>787</v>
      </c>
      <c r="D29" s="7">
        <f t="array" ref="D29">INDEX(C$3:C$24,MATCH(MAX(($C29=$B$3:$B$24)*C$3:C$24),($C29=$B$3:$B$24)*C$3:C$24,0))</f>
        <v>0.23499999999999999</v>
      </c>
      <c r="E29" s="7">
        <f t="array" ref="E29">INDEX(D$3:D$24,MATCH(MAX(($C29=$B$3:$B$24)*D$3:D$24),($C29=$B$3:$B$24)*D$3:D$24,0))</f>
        <v>14100</v>
      </c>
      <c r="F29" s="7">
        <v>0</v>
      </c>
      <c r="G29" s="25">
        <v>1</v>
      </c>
      <c r="H29" s="7">
        <v>0</v>
      </c>
      <c r="I29" s="25">
        <v>0</v>
      </c>
    </row>
    <row r="30" spans="1:9" x14ac:dyDescent="0.4">
      <c r="A30" s="3" t="s">
        <v>788</v>
      </c>
      <c r="B30" s="9">
        <f t="array" ref="B30">AVERAGE(IF(($B$3:$B$24=A30)*(LEFT($A$3:$A$24,2)&lt;&gt;"서울"),$D$3:$D$24))</f>
        <v>10300</v>
      </c>
      <c r="C30" s="3" t="s">
        <v>788</v>
      </c>
      <c r="D30" s="7">
        <f t="array" ref="D30">INDEX(C$3:C$24,MATCH(MAX(($C30=$B$3:$B$24)*C$3:C$24),($C30=$B$3:$B$24)*C$3:C$24,0))</f>
        <v>0.35599999999999998</v>
      </c>
      <c r="E30" s="7">
        <f t="array" ref="E30">INDEX(D$3:D$24,MATCH(MAX(($C30=$B$3:$B$24)*D$3:D$24),($C30=$B$3:$B$24)*D$3:D$24,0))</f>
        <v>14500</v>
      </c>
      <c r="F30" s="7">
        <v>0.1</v>
      </c>
      <c r="G30" s="25">
        <v>0.5</v>
      </c>
      <c r="H30" s="7">
        <v>0.3</v>
      </c>
      <c r="I30" s="25">
        <v>0.3</v>
      </c>
    </row>
    <row r="31" spans="1:9" x14ac:dyDescent="0.4">
      <c r="A31" s="3" t="s">
        <v>789</v>
      </c>
      <c r="B31" s="9">
        <f t="array" ref="B31">AVERAGE(IF(($B$3:$B$24=A31)*(LEFT($A$3:$A$24,2)&lt;&gt;"서울"),$D$3:$D$24))</f>
        <v>7500</v>
      </c>
      <c r="C31" s="3" t="s">
        <v>789</v>
      </c>
      <c r="D31" s="7">
        <f t="array" ref="D31">INDEX(C$3:C$24,MATCH(MAX(($C31=$B$3:$B$24)*C$3:C$24),($C31=$B$3:$B$24)*C$3:C$24,0))</f>
        <v>0.47</v>
      </c>
      <c r="E31" s="7">
        <f t="array" ref="E31">INDEX(D$3:D$24,MATCH(MAX(($C31=$B$3:$B$24)*D$3:D$24),($C31=$B$3:$B$24)*D$3:D$24,0))</f>
        <v>10100</v>
      </c>
      <c r="F31" s="7">
        <v>0.2</v>
      </c>
      <c r="G31" s="25">
        <v>0.3</v>
      </c>
      <c r="H31" s="7">
        <v>0.4</v>
      </c>
      <c r="I31" s="25">
        <v>0.5</v>
      </c>
    </row>
    <row r="32" spans="1:9" x14ac:dyDescent="0.4">
      <c r="F32" s="7">
        <v>0.3</v>
      </c>
      <c r="G32" s="25">
        <v>0</v>
      </c>
      <c r="H32" s="7">
        <v>0.5</v>
      </c>
      <c r="I32" s="25">
        <v>1</v>
      </c>
    </row>
    <row r="34" spans="4:4" x14ac:dyDescent="0.4">
      <c r="D34" s="131" t="s">
        <v>1037</v>
      </c>
    </row>
    <row r="35" spans="4:4" x14ac:dyDescent="0.4">
      <c r="D35" s="131" t="s">
        <v>1038</v>
      </c>
    </row>
    <row r="36" spans="4:4" x14ac:dyDescent="0.4">
      <c r="D36" s="130" t="s">
        <v>1039</v>
      </c>
    </row>
    <row r="37" spans="4:4" x14ac:dyDescent="0.4">
      <c r="D37" t="s">
        <v>1040</v>
      </c>
    </row>
    <row r="38" spans="4:4" x14ac:dyDescent="0.4">
      <c r="D38" t="s">
        <v>1041</v>
      </c>
    </row>
  </sheetData>
  <mergeCells count="2">
    <mergeCell ref="F27:G27"/>
    <mergeCell ref="H27:I2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A1:J42"/>
  <sheetViews>
    <sheetView topLeftCell="A29" zoomScaleNormal="100" workbookViewId="0">
      <selection activeCell="C41" sqref="C41"/>
    </sheetView>
  </sheetViews>
  <sheetFormatPr defaultRowHeight="17.399999999999999" x14ac:dyDescent="0.4"/>
  <cols>
    <col min="1" max="1" width="11.09765625" bestFit="1" customWidth="1"/>
    <col min="2" max="2" width="9.796875" customWidth="1"/>
    <col min="3" max="3" width="16" bestFit="1" customWidth="1"/>
    <col min="4" max="5" width="14.59765625" customWidth="1"/>
    <col min="6" max="6" width="9" bestFit="1" customWidth="1"/>
    <col min="7" max="7" width="10.796875" bestFit="1" customWidth="1"/>
    <col min="8" max="8" width="17.296875" customWidth="1"/>
    <col min="9" max="9" width="10.796875" bestFit="1" customWidth="1"/>
    <col min="10" max="10" width="11" bestFit="1" customWidth="1"/>
  </cols>
  <sheetData>
    <row r="1" spans="1:10" x14ac:dyDescent="0.4">
      <c r="A1" t="s">
        <v>740</v>
      </c>
    </row>
    <row r="2" spans="1:10" x14ac:dyDescent="0.4">
      <c r="A2" s="3" t="s">
        <v>741</v>
      </c>
      <c r="B2" s="3" t="s">
        <v>742</v>
      </c>
      <c r="C2" s="3" t="s">
        <v>743</v>
      </c>
      <c r="D2" s="3" t="s">
        <v>744</v>
      </c>
      <c r="E2" s="3" t="s">
        <v>745</v>
      </c>
      <c r="F2" s="3" t="s">
        <v>746</v>
      </c>
      <c r="G2" s="3" t="s">
        <v>747</v>
      </c>
      <c r="H2" s="3" t="s">
        <v>748</v>
      </c>
      <c r="I2" s="3" t="s">
        <v>749</v>
      </c>
    </row>
    <row r="3" spans="1:10" x14ac:dyDescent="0.4">
      <c r="A3" s="16">
        <v>42475</v>
      </c>
      <c r="B3" s="3" t="s">
        <v>296</v>
      </c>
      <c r="C3" s="3" t="s">
        <v>359</v>
      </c>
      <c r="D3" s="3" t="s">
        <v>360</v>
      </c>
      <c r="E3" s="9">
        <v>560000</v>
      </c>
      <c r="F3" s="9">
        <v>5</v>
      </c>
      <c r="G3" s="9">
        <v>50000</v>
      </c>
      <c r="H3" s="9">
        <v>102000</v>
      </c>
      <c r="I3" s="3" t="s">
        <v>361</v>
      </c>
      <c r="J3" s="34"/>
    </row>
    <row r="4" spans="1:10" x14ac:dyDescent="0.4">
      <c r="A4" s="16">
        <v>43935</v>
      </c>
      <c r="B4" s="3" t="s">
        <v>297</v>
      </c>
      <c r="C4" s="3" t="s">
        <v>362</v>
      </c>
      <c r="D4" s="3" t="s">
        <v>363</v>
      </c>
      <c r="E4" s="9">
        <v>1235000</v>
      </c>
      <c r="F4" s="9">
        <v>1</v>
      </c>
      <c r="G4" s="9">
        <v>1000000</v>
      </c>
      <c r="H4" s="9">
        <v>235000</v>
      </c>
      <c r="I4" s="3" t="s">
        <v>361</v>
      </c>
      <c r="J4" s="34"/>
    </row>
    <row r="5" spans="1:10" x14ac:dyDescent="0.4">
      <c r="A5" s="16">
        <v>42503</v>
      </c>
      <c r="B5" s="3" t="s">
        <v>298</v>
      </c>
      <c r="C5" s="3" t="s">
        <v>364</v>
      </c>
      <c r="D5" s="3" t="s">
        <v>365</v>
      </c>
      <c r="E5" s="9">
        <v>2350000</v>
      </c>
      <c r="F5" s="9">
        <v>5</v>
      </c>
      <c r="G5" s="9">
        <v>800000</v>
      </c>
      <c r="H5" s="9">
        <v>310000</v>
      </c>
      <c r="I5" s="3" t="s">
        <v>361</v>
      </c>
      <c r="J5" s="34"/>
    </row>
    <row r="6" spans="1:10" x14ac:dyDescent="0.4">
      <c r="A6" s="16">
        <v>43568</v>
      </c>
      <c r="B6" s="3" t="s">
        <v>299</v>
      </c>
      <c r="C6" s="3" t="s">
        <v>366</v>
      </c>
      <c r="D6" s="3" t="s">
        <v>367</v>
      </c>
      <c r="E6" s="9">
        <v>250000</v>
      </c>
      <c r="F6" s="9">
        <v>2</v>
      </c>
      <c r="G6" s="9">
        <v>150000</v>
      </c>
      <c r="H6" s="9">
        <v>50000</v>
      </c>
      <c r="I6" s="3" t="s">
        <v>368</v>
      </c>
      <c r="J6" s="34"/>
    </row>
    <row r="7" spans="1:10" x14ac:dyDescent="0.4">
      <c r="A7" s="16">
        <v>43197</v>
      </c>
      <c r="B7" s="3" t="s">
        <v>300</v>
      </c>
      <c r="C7" s="3" t="s">
        <v>369</v>
      </c>
      <c r="D7" s="3" t="s">
        <v>370</v>
      </c>
      <c r="E7" s="9">
        <v>3000000</v>
      </c>
      <c r="F7" s="9">
        <v>3</v>
      </c>
      <c r="G7" s="9">
        <v>2300000</v>
      </c>
      <c r="H7" s="9">
        <v>233333</v>
      </c>
      <c r="I7" s="3" t="s">
        <v>368</v>
      </c>
      <c r="J7" s="34"/>
    </row>
    <row r="8" spans="1:10" x14ac:dyDescent="0.4">
      <c r="A8" s="16">
        <v>42857</v>
      </c>
      <c r="B8" s="3" t="s">
        <v>301</v>
      </c>
      <c r="C8" s="3" t="s">
        <v>371</v>
      </c>
      <c r="D8" s="3" t="s">
        <v>372</v>
      </c>
      <c r="E8" s="9">
        <v>3540000</v>
      </c>
      <c r="F8" s="9">
        <v>4</v>
      </c>
      <c r="G8" s="9">
        <v>2000000</v>
      </c>
      <c r="H8" s="9">
        <v>385000</v>
      </c>
      <c r="I8" s="3" t="s">
        <v>361</v>
      </c>
      <c r="J8" s="34"/>
    </row>
    <row r="9" spans="1:10" x14ac:dyDescent="0.4">
      <c r="A9" s="16">
        <v>43594</v>
      </c>
      <c r="B9" s="3" t="s">
        <v>302</v>
      </c>
      <c r="C9" s="3" t="s">
        <v>373</v>
      </c>
      <c r="D9" s="3" t="s">
        <v>365</v>
      </c>
      <c r="E9" s="9">
        <v>1200000</v>
      </c>
      <c r="F9" s="9">
        <v>2</v>
      </c>
      <c r="G9" s="9">
        <v>750000</v>
      </c>
      <c r="H9" s="9">
        <v>225000</v>
      </c>
      <c r="I9" s="3" t="s">
        <v>361</v>
      </c>
      <c r="J9" s="34"/>
    </row>
    <row r="10" spans="1:10" x14ac:dyDescent="0.4">
      <c r="A10" s="16">
        <v>43593</v>
      </c>
      <c r="B10" s="3" t="s">
        <v>303</v>
      </c>
      <c r="C10" s="3" t="s">
        <v>374</v>
      </c>
      <c r="D10" s="3" t="s">
        <v>375</v>
      </c>
      <c r="E10" s="9">
        <v>250000</v>
      </c>
      <c r="F10" s="9">
        <v>2</v>
      </c>
      <c r="G10" s="9">
        <v>180000</v>
      </c>
      <c r="H10" s="9">
        <v>35000</v>
      </c>
      <c r="I10" s="3" t="s">
        <v>368</v>
      </c>
      <c r="J10" s="34"/>
    </row>
    <row r="11" spans="1:10" x14ac:dyDescent="0.4">
      <c r="A11" s="16">
        <v>43929</v>
      </c>
      <c r="B11" s="3" t="s">
        <v>304</v>
      </c>
      <c r="C11" s="3" t="s">
        <v>376</v>
      </c>
      <c r="D11" s="3" t="s">
        <v>363</v>
      </c>
      <c r="E11" s="9">
        <v>780000</v>
      </c>
      <c r="F11" s="9">
        <v>1</v>
      </c>
      <c r="G11" s="9">
        <v>650000</v>
      </c>
      <c r="H11" s="9">
        <v>130000</v>
      </c>
      <c r="I11" s="3" t="s">
        <v>361</v>
      </c>
      <c r="J11" s="34"/>
    </row>
    <row r="12" spans="1:10" x14ac:dyDescent="0.4">
      <c r="A12" s="16">
        <v>43964</v>
      </c>
      <c r="B12" s="3" t="s">
        <v>305</v>
      </c>
      <c r="C12" s="3" t="s">
        <v>377</v>
      </c>
      <c r="D12" s="3" t="s">
        <v>378</v>
      </c>
      <c r="E12" s="9">
        <v>1100000</v>
      </c>
      <c r="F12" s="9">
        <v>1</v>
      </c>
      <c r="G12" s="9">
        <v>950000</v>
      </c>
      <c r="H12" s="9">
        <v>150000</v>
      </c>
      <c r="I12" s="3" t="s">
        <v>361</v>
      </c>
      <c r="J12" s="34"/>
    </row>
    <row r="13" spans="1:10" x14ac:dyDescent="0.4">
      <c r="A13" s="16">
        <v>42875</v>
      </c>
      <c r="B13" s="3" t="s">
        <v>306</v>
      </c>
      <c r="C13" s="3" t="s">
        <v>379</v>
      </c>
      <c r="D13" s="3" t="s">
        <v>380</v>
      </c>
      <c r="E13" s="9">
        <v>25000</v>
      </c>
      <c r="F13" s="9">
        <v>4</v>
      </c>
      <c r="G13" s="9">
        <v>5000</v>
      </c>
      <c r="H13" s="9">
        <v>5000</v>
      </c>
      <c r="I13" s="3" t="s">
        <v>361</v>
      </c>
      <c r="J13" s="34"/>
    </row>
    <row r="14" spans="1:10" x14ac:dyDescent="0.4">
      <c r="A14" s="16">
        <v>43927</v>
      </c>
      <c r="B14" s="3" t="s">
        <v>307</v>
      </c>
      <c r="C14" s="3" t="s">
        <v>366</v>
      </c>
      <c r="D14" s="3" t="s">
        <v>367</v>
      </c>
      <c r="E14" s="9">
        <v>300000</v>
      </c>
      <c r="F14" s="9">
        <v>1</v>
      </c>
      <c r="G14" s="9">
        <v>250000</v>
      </c>
      <c r="H14" s="9">
        <v>50000</v>
      </c>
      <c r="I14" s="3" t="s">
        <v>368</v>
      </c>
      <c r="J14" s="34"/>
    </row>
    <row r="15" spans="1:10" x14ac:dyDescent="0.4">
      <c r="A15" s="16">
        <v>43572</v>
      </c>
      <c r="B15" s="3" t="s">
        <v>308</v>
      </c>
      <c r="C15" s="3" t="s">
        <v>381</v>
      </c>
      <c r="D15" s="3" t="s">
        <v>370</v>
      </c>
      <c r="E15" s="9">
        <v>1500000</v>
      </c>
      <c r="F15" s="9">
        <v>2</v>
      </c>
      <c r="G15" s="9">
        <v>900000</v>
      </c>
      <c r="H15" s="9">
        <v>300000</v>
      </c>
      <c r="I15" s="3" t="s">
        <v>368</v>
      </c>
      <c r="J15" s="34"/>
    </row>
    <row r="16" spans="1:10" x14ac:dyDescent="0.4">
      <c r="A16" s="16">
        <v>43211</v>
      </c>
      <c r="B16" s="3" t="s">
        <v>309</v>
      </c>
      <c r="C16" s="3" t="s">
        <v>382</v>
      </c>
      <c r="D16" s="3" t="s">
        <v>380</v>
      </c>
      <c r="E16" s="9">
        <v>39000</v>
      </c>
      <c r="F16" s="9">
        <v>3</v>
      </c>
      <c r="G16" s="9">
        <v>10000</v>
      </c>
      <c r="H16" s="9">
        <v>9666</v>
      </c>
      <c r="I16" s="3" t="s">
        <v>361</v>
      </c>
      <c r="J16" s="34"/>
    </row>
    <row r="17" spans="1:10" x14ac:dyDescent="0.4">
      <c r="A17" s="16">
        <v>43608</v>
      </c>
      <c r="B17" s="3" t="s">
        <v>310</v>
      </c>
      <c r="C17" s="3" t="s">
        <v>383</v>
      </c>
      <c r="D17" s="3" t="s">
        <v>384</v>
      </c>
      <c r="E17" s="9">
        <v>250000</v>
      </c>
      <c r="F17" s="9">
        <v>2</v>
      </c>
      <c r="G17" s="9">
        <v>100000</v>
      </c>
      <c r="H17" s="9">
        <v>75000</v>
      </c>
      <c r="I17" s="3" t="s">
        <v>361</v>
      </c>
      <c r="J17" s="34"/>
    </row>
    <row r="18" spans="1:10" x14ac:dyDescent="0.4">
      <c r="A18" s="16">
        <v>43227</v>
      </c>
      <c r="B18" s="3" t="s">
        <v>311</v>
      </c>
      <c r="C18" s="3" t="s">
        <v>385</v>
      </c>
      <c r="D18" s="3" t="s">
        <v>360</v>
      </c>
      <c r="E18" s="9">
        <v>990000</v>
      </c>
      <c r="F18" s="9">
        <v>3</v>
      </c>
      <c r="G18" s="9">
        <v>560000</v>
      </c>
      <c r="H18" s="9">
        <v>143333</v>
      </c>
      <c r="I18" s="3" t="s">
        <v>361</v>
      </c>
      <c r="J18" s="34"/>
    </row>
    <row r="19" spans="1:10" x14ac:dyDescent="0.4">
      <c r="A19" s="16">
        <v>42826</v>
      </c>
      <c r="B19" s="3" t="s">
        <v>312</v>
      </c>
      <c r="C19" s="3" t="s">
        <v>386</v>
      </c>
      <c r="D19" s="3" t="s">
        <v>372</v>
      </c>
      <c r="E19" s="9">
        <v>2300000</v>
      </c>
      <c r="F19" s="9">
        <v>4</v>
      </c>
      <c r="G19" s="9">
        <v>700000</v>
      </c>
      <c r="H19" s="9">
        <v>400000</v>
      </c>
      <c r="I19" s="3" t="s">
        <v>361</v>
      </c>
      <c r="J19" s="34"/>
    </row>
    <row r="20" spans="1:10" x14ac:dyDescent="0.4">
      <c r="A20" s="16">
        <v>42496</v>
      </c>
      <c r="B20" s="3" t="s">
        <v>313</v>
      </c>
      <c r="C20" s="3" t="s">
        <v>387</v>
      </c>
      <c r="D20" s="3" t="s">
        <v>375</v>
      </c>
      <c r="E20" s="9">
        <v>210000</v>
      </c>
      <c r="F20" s="9">
        <v>5</v>
      </c>
      <c r="G20" s="9">
        <v>50000</v>
      </c>
      <c r="H20" s="9">
        <v>32000</v>
      </c>
      <c r="I20" s="3" t="s">
        <v>368</v>
      </c>
      <c r="J20" s="34"/>
    </row>
    <row r="21" spans="1:10" x14ac:dyDescent="0.4">
      <c r="A21" s="16">
        <v>43935</v>
      </c>
      <c r="B21" s="3" t="s">
        <v>314</v>
      </c>
      <c r="C21" s="3" t="s">
        <v>388</v>
      </c>
      <c r="D21" s="3" t="s">
        <v>380</v>
      </c>
      <c r="E21" s="9">
        <v>32000</v>
      </c>
      <c r="F21" s="9">
        <v>1</v>
      </c>
      <c r="G21" s="9">
        <v>20000</v>
      </c>
      <c r="H21" s="9">
        <v>12000</v>
      </c>
      <c r="I21" s="3" t="s">
        <v>361</v>
      </c>
      <c r="J21" s="34"/>
    </row>
    <row r="22" spans="1:10" x14ac:dyDescent="0.4">
      <c r="A22" s="16">
        <v>42506</v>
      </c>
      <c r="B22" s="3" t="s">
        <v>315</v>
      </c>
      <c r="C22" s="3" t="s">
        <v>369</v>
      </c>
      <c r="D22" s="3" t="s">
        <v>370</v>
      </c>
      <c r="E22" s="9">
        <v>1000000</v>
      </c>
      <c r="F22" s="9">
        <v>5</v>
      </c>
      <c r="G22" s="9">
        <v>300000</v>
      </c>
      <c r="H22" s="9">
        <v>140000</v>
      </c>
      <c r="I22" s="3" t="s">
        <v>368</v>
      </c>
      <c r="J22" s="34"/>
    </row>
    <row r="23" spans="1:10" x14ac:dyDescent="0.4">
      <c r="A23" s="16">
        <v>42869</v>
      </c>
      <c r="B23" s="3" t="s">
        <v>316</v>
      </c>
      <c r="C23" s="3" t="s">
        <v>389</v>
      </c>
      <c r="D23" s="3" t="s">
        <v>378</v>
      </c>
      <c r="E23" s="9">
        <v>1950000</v>
      </c>
      <c r="F23" s="9">
        <v>4</v>
      </c>
      <c r="G23" s="9">
        <v>1000000</v>
      </c>
      <c r="H23" s="9">
        <v>237500</v>
      </c>
      <c r="I23" s="3" t="s">
        <v>361</v>
      </c>
      <c r="J23" s="34"/>
    </row>
    <row r="24" spans="1:10" x14ac:dyDescent="0.4">
      <c r="A24" s="16">
        <v>43930</v>
      </c>
      <c r="B24" s="3" t="s">
        <v>317</v>
      </c>
      <c r="C24" s="3" t="s">
        <v>364</v>
      </c>
      <c r="D24" s="3" t="s">
        <v>365</v>
      </c>
      <c r="E24" s="9">
        <v>1500000</v>
      </c>
      <c r="F24" s="9">
        <v>1</v>
      </c>
      <c r="G24" s="9">
        <v>1200000</v>
      </c>
      <c r="H24" s="9">
        <v>300000</v>
      </c>
      <c r="I24" s="3" t="s">
        <v>361</v>
      </c>
      <c r="J24" s="34"/>
    </row>
    <row r="25" spans="1:10" x14ac:dyDescent="0.4">
      <c r="A25" s="16">
        <v>43582</v>
      </c>
      <c r="B25" s="3" t="s">
        <v>318</v>
      </c>
      <c r="C25" s="3" t="s">
        <v>390</v>
      </c>
      <c r="D25" s="3" t="s">
        <v>375</v>
      </c>
      <c r="E25" s="9">
        <v>195000</v>
      </c>
      <c r="F25" s="9">
        <v>2</v>
      </c>
      <c r="G25" s="9">
        <v>90000</v>
      </c>
      <c r="H25" s="9">
        <v>52500</v>
      </c>
      <c r="I25" s="3" t="s">
        <v>368</v>
      </c>
      <c r="J25" s="34"/>
    </row>
    <row r="26" spans="1:10" x14ac:dyDescent="0.4">
      <c r="A26" s="16">
        <v>43572</v>
      </c>
      <c r="B26" s="3" t="s">
        <v>319</v>
      </c>
      <c r="C26" s="3" t="s">
        <v>391</v>
      </c>
      <c r="D26" s="3" t="s">
        <v>363</v>
      </c>
      <c r="E26" s="9">
        <v>1860000</v>
      </c>
      <c r="F26" s="9">
        <v>2</v>
      </c>
      <c r="G26" s="9">
        <v>1300000</v>
      </c>
      <c r="H26" s="9">
        <v>280000</v>
      </c>
      <c r="I26" s="3" t="s">
        <v>361</v>
      </c>
      <c r="J26" s="34"/>
    </row>
    <row r="27" spans="1:10" x14ac:dyDescent="0.4">
      <c r="A27" s="16">
        <v>43611</v>
      </c>
      <c r="B27" s="3" t="s">
        <v>320</v>
      </c>
      <c r="C27" s="3" t="s">
        <v>392</v>
      </c>
      <c r="D27" s="3" t="s">
        <v>393</v>
      </c>
      <c r="E27" s="9">
        <v>50000</v>
      </c>
      <c r="F27" s="9">
        <v>2</v>
      </c>
      <c r="G27" s="9">
        <v>20000</v>
      </c>
      <c r="H27" s="9">
        <v>15000</v>
      </c>
      <c r="I27" s="3" t="s">
        <v>361</v>
      </c>
      <c r="J27" s="34"/>
    </row>
    <row r="28" spans="1:10" x14ac:dyDescent="0.4">
      <c r="A28" s="16">
        <v>42508</v>
      </c>
      <c r="B28" s="3" t="s">
        <v>321</v>
      </c>
      <c r="C28" s="3" t="s">
        <v>394</v>
      </c>
      <c r="D28" s="3" t="s">
        <v>370</v>
      </c>
      <c r="E28" s="9">
        <v>400000</v>
      </c>
      <c r="F28" s="9">
        <v>5</v>
      </c>
      <c r="G28" s="9">
        <v>100000</v>
      </c>
      <c r="H28" s="9">
        <v>60000</v>
      </c>
      <c r="I28" s="3" t="s">
        <v>368</v>
      </c>
      <c r="J28" s="34"/>
    </row>
    <row r="29" spans="1:10" x14ac:dyDescent="0.4">
      <c r="A29" s="16">
        <v>43959</v>
      </c>
      <c r="B29" s="3" t="s">
        <v>322</v>
      </c>
      <c r="C29" s="3" t="s">
        <v>359</v>
      </c>
      <c r="D29" s="3" t="s">
        <v>360</v>
      </c>
      <c r="E29" s="9">
        <v>350000</v>
      </c>
      <c r="F29" s="9">
        <v>1</v>
      </c>
      <c r="G29" s="9">
        <v>280000</v>
      </c>
      <c r="H29" s="9">
        <v>70000</v>
      </c>
      <c r="I29" s="3" t="s">
        <v>361</v>
      </c>
      <c r="J29" s="34"/>
    </row>
    <row r="30" spans="1:10" x14ac:dyDescent="0.4">
      <c r="A30" s="16">
        <v>42873</v>
      </c>
      <c r="B30" s="3" t="s">
        <v>323</v>
      </c>
      <c r="C30" s="3" t="s">
        <v>395</v>
      </c>
      <c r="D30" s="3" t="s">
        <v>396</v>
      </c>
      <c r="E30" s="9">
        <v>600000</v>
      </c>
      <c r="F30" s="9">
        <v>4</v>
      </c>
      <c r="G30" s="9">
        <v>300000</v>
      </c>
      <c r="H30" s="9">
        <v>75000</v>
      </c>
      <c r="I30" s="3" t="s">
        <v>368</v>
      </c>
      <c r="J30" s="34"/>
    </row>
    <row r="32" spans="1:10" x14ac:dyDescent="0.4">
      <c r="A32" t="s">
        <v>750</v>
      </c>
      <c r="G32" t="s">
        <v>751</v>
      </c>
    </row>
    <row r="33" spans="1:10" x14ac:dyDescent="0.4">
      <c r="A33" s="3" t="s">
        <v>752</v>
      </c>
      <c r="B33" s="3" t="s">
        <v>753</v>
      </c>
      <c r="C33" s="3" t="s">
        <v>754</v>
      </c>
      <c r="D33" s="3" t="s">
        <v>755</v>
      </c>
      <c r="E33" s="3" t="s">
        <v>756</v>
      </c>
      <c r="F33" s="35" t="s">
        <v>757</v>
      </c>
      <c r="G33" s="3" t="s">
        <v>758</v>
      </c>
      <c r="H33" s="3" t="s">
        <v>759</v>
      </c>
      <c r="I33" s="3" t="s">
        <v>760</v>
      </c>
      <c r="J33" s="3" t="s">
        <v>748</v>
      </c>
    </row>
    <row r="34" spans="1:10" x14ac:dyDescent="0.4">
      <c r="A34" s="3" t="s">
        <v>761</v>
      </c>
      <c r="B34" s="3" t="s">
        <v>762</v>
      </c>
      <c r="C34" s="3" t="s">
        <v>763</v>
      </c>
      <c r="D34" s="3" t="s">
        <v>764</v>
      </c>
      <c r="E34" s="3" t="s">
        <v>765</v>
      </c>
      <c r="F34" s="35" t="s">
        <v>766</v>
      </c>
      <c r="G34" s="3" t="s">
        <v>755</v>
      </c>
      <c r="H34" s="7" t="s">
        <v>767</v>
      </c>
      <c r="I34" s="9">
        <f t="array" ref="I34">SUM((RIGHT($B$3:$B$30,1)=$G34)*G$3:G$30)</f>
        <v>5890000</v>
      </c>
      <c r="J34" s="9">
        <f t="array" ref="J34">SUM((RIGHT($B$3:$B$30,1)=$G34)*H$3:H$30)</f>
        <v>1422833</v>
      </c>
    </row>
    <row r="35" spans="1:10" x14ac:dyDescent="0.4">
      <c r="G35" s="3" t="s">
        <v>768</v>
      </c>
      <c r="H35" s="7" t="s">
        <v>769</v>
      </c>
      <c r="I35" s="9">
        <f t="array" ref="I35">SUM((RIGHT($B$3:$B$30,1)=$G35)*G$3:G$30)</f>
        <v>5505000</v>
      </c>
      <c r="J35" s="9">
        <f t="array" ref="J35">SUM((RIGHT($B$3:$B$30,1)=$G35)*H$3:H$30)</f>
        <v>1661666</v>
      </c>
    </row>
    <row r="36" spans="1:10" x14ac:dyDescent="0.4">
      <c r="A36" t="s">
        <v>770</v>
      </c>
      <c r="D36" t="s">
        <v>346</v>
      </c>
      <c r="G36" s="3" t="s">
        <v>771</v>
      </c>
      <c r="H36" s="7" t="s">
        <v>772</v>
      </c>
      <c r="I36" s="9">
        <f t="array" ref="I36">SUM((RIGHT($B$3:$B$30,1)=$G36)*G$3:G$30)</f>
        <v>4620000</v>
      </c>
      <c r="J36" s="9">
        <f t="array" ref="J36">SUM((RIGHT($B$3:$B$30,1)=$G36)*H$3:H$30)</f>
        <v>1027833</v>
      </c>
    </row>
    <row r="37" spans="1:10" x14ac:dyDescent="0.4">
      <c r="A37" s="3" t="s">
        <v>746</v>
      </c>
      <c r="B37" s="18" t="s">
        <v>744</v>
      </c>
      <c r="D37" s="116" t="s">
        <v>773</v>
      </c>
      <c r="E37" s="118"/>
    </row>
    <row r="38" spans="1:10" x14ac:dyDescent="0.4">
      <c r="A38" s="3">
        <v>1</v>
      </c>
      <c r="B38" s="3" t="str" cm="1">
        <f t="array" ref="B38">INDEX($D$3:$D$30,MATCH(MAX(($A38=$F$3:$F$30)*$H$3:$H$30),($A38=$F$3:$F$30)*$H$3:$H$30,0))</f>
        <v>에어컨</v>
      </c>
      <c r="D38" s="123">
        <f>ROUNDUP(DAVERAGE(A2:I30,H2,D40:E42),-3)</f>
        <v>199000</v>
      </c>
      <c r="E38" s="123"/>
    </row>
    <row r="39" spans="1:10" x14ac:dyDescent="0.4">
      <c r="A39" s="3">
        <v>2</v>
      </c>
      <c r="B39" s="3" t="str" cm="1">
        <f t="array" ref="B39">INDEX($D$3:$D$30,MATCH(MAX(($A39=$F$3:$F$30)*$H$3:$H$30),($A39=$F$3:$F$30)*$H$3:$H$30,0))</f>
        <v>쇼파</v>
      </c>
    </row>
    <row r="40" spans="1:10" x14ac:dyDescent="0.4">
      <c r="A40" s="3">
        <v>3</v>
      </c>
      <c r="B40" s="3" t="str" cm="1">
        <f t="array" ref="B40">INDEX($D$3:$D$30,MATCH(MAX(($A40=$F$3:$F$30)*$H$3:$H$30),($A40=$F$3:$F$30)*$H$3:$H$30,0))</f>
        <v>쇼파</v>
      </c>
      <c r="D40" t="s">
        <v>774</v>
      </c>
      <c r="E40" t="s">
        <v>775</v>
      </c>
    </row>
    <row r="41" spans="1:10" x14ac:dyDescent="0.4">
      <c r="A41" s="3">
        <v>4</v>
      </c>
      <c r="B41" s="3" t="str" cm="1">
        <f t="array" ref="B41">INDEX($D$3:$D$30,MATCH(MAX(($A41=$F$3:$F$30)*$H$3:$H$30),($A41=$F$3:$F$30)*$H$3:$H$30,0))</f>
        <v>냉온풍기</v>
      </c>
      <c r="D41" t="s">
        <v>399</v>
      </c>
      <c r="E41" t="b">
        <f>F3&lt;=MODE($F$3:$F$30)</f>
        <v>0</v>
      </c>
      <c r="H41" s="36"/>
    </row>
    <row r="42" spans="1:10" x14ac:dyDescent="0.4">
      <c r="A42" s="3">
        <v>5</v>
      </c>
      <c r="B42" s="3" t="str" cm="1">
        <f t="array" ref="B42">INDEX($D$3:$D$30,MATCH(MAX(($A42=$F$3:$F$30)*$H$3:$H$30),($A42=$F$3:$F$30)*$H$3:$H$30,0))</f>
        <v>에어컨</v>
      </c>
      <c r="D42" t="s">
        <v>400</v>
      </c>
      <c r="E42" t="b">
        <f>F3&lt;=MODE($F$3:$F$30)</f>
        <v>0</v>
      </c>
    </row>
  </sheetData>
  <mergeCells count="2">
    <mergeCell ref="D37:E37"/>
    <mergeCell ref="D38:E3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5"/>
  <dimension ref="B1:L46"/>
  <sheetViews>
    <sheetView topLeftCell="A27" zoomScaleNormal="100" workbookViewId="0">
      <selection activeCell="M41" sqref="M41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707</v>
      </c>
    </row>
    <row r="2" spans="2:12" x14ac:dyDescent="0.4">
      <c r="B2" s="3" t="s">
        <v>708</v>
      </c>
      <c r="C2" s="24" t="s">
        <v>709</v>
      </c>
      <c r="D2" s="3" t="s">
        <v>710</v>
      </c>
      <c r="E2" s="3" t="s">
        <v>711</v>
      </c>
      <c r="F2" s="3" t="s">
        <v>712</v>
      </c>
      <c r="G2" s="3" t="s">
        <v>713</v>
      </c>
      <c r="H2" s="3" t="s">
        <v>714</v>
      </c>
      <c r="I2" s="3" t="s">
        <v>715</v>
      </c>
      <c r="J2" s="3" t="s">
        <v>716</v>
      </c>
      <c r="K2" s="3" t="s">
        <v>717</v>
      </c>
      <c r="L2" s="3" t="s">
        <v>718</v>
      </c>
    </row>
    <row r="3" spans="2:12" x14ac:dyDescent="0.4">
      <c r="B3" s="24" t="s">
        <v>219</v>
      </c>
      <c r="C3" s="7" t="s">
        <v>272</v>
      </c>
      <c r="D3" s="7">
        <v>24</v>
      </c>
      <c r="E3" s="7">
        <v>1</v>
      </c>
      <c r="F3" s="7">
        <v>100</v>
      </c>
      <c r="G3" s="7">
        <v>75</v>
      </c>
      <c r="H3" s="7">
        <v>75</v>
      </c>
      <c r="I3" s="7">
        <v>250</v>
      </c>
      <c r="J3" s="3" t="s">
        <v>273</v>
      </c>
      <c r="K3" s="29">
        <v>3.5000000000000003E-2</v>
      </c>
      <c r="L3" s="3" t="s">
        <v>63</v>
      </c>
    </row>
    <row r="4" spans="2:12" x14ac:dyDescent="0.4">
      <c r="B4" s="3" t="s">
        <v>274</v>
      </c>
      <c r="C4" s="7" t="s">
        <v>275</v>
      </c>
      <c r="D4" s="7">
        <v>25</v>
      </c>
      <c r="E4" s="7">
        <v>0</v>
      </c>
      <c r="F4" s="7">
        <v>90</v>
      </c>
      <c r="G4" s="7">
        <v>80</v>
      </c>
      <c r="H4" s="7">
        <v>70</v>
      </c>
      <c r="I4" s="7">
        <v>240</v>
      </c>
      <c r="J4" s="3" t="s">
        <v>273</v>
      </c>
      <c r="K4" s="29">
        <v>0.04</v>
      </c>
      <c r="L4" s="3" t="s">
        <v>276</v>
      </c>
    </row>
    <row r="5" spans="2:12" x14ac:dyDescent="0.4">
      <c r="B5" s="24" t="s">
        <v>221</v>
      </c>
      <c r="C5" s="7" t="s">
        <v>277</v>
      </c>
      <c r="D5" s="7">
        <v>25</v>
      </c>
      <c r="E5" s="7">
        <v>0</v>
      </c>
      <c r="F5" s="7">
        <v>80</v>
      </c>
      <c r="G5" s="7">
        <v>100</v>
      </c>
      <c r="H5" s="7">
        <v>85</v>
      </c>
      <c r="I5" s="7">
        <v>265</v>
      </c>
      <c r="J5" s="3" t="s">
        <v>273</v>
      </c>
      <c r="K5" s="29">
        <v>0.04</v>
      </c>
      <c r="L5" s="3" t="s">
        <v>276</v>
      </c>
    </row>
    <row r="6" spans="2:12" x14ac:dyDescent="0.4">
      <c r="B6" s="3" t="s">
        <v>278</v>
      </c>
      <c r="C6" s="7" t="s">
        <v>279</v>
      </c>
      <c r="D6" s="7">
        <v>17</v>
      </c>
      <c r="E6" s="7">
        <v>8</v>
      </c>
      <c r="F6" s="7">
        <v>90</v>
      </c>
      <c r="G6" s="7">
        <v>85</v>
      </c>
      <c r="H6" s="7">
        <v>90</v>
      </c>
      <c r="I6" s="7">
        <v>265</v>
      </c>
      <c r="J6" s="3" t="s">
        <v>280</v>
      </c>
      <c r="K6" s="29">
        <v>3.5000000000000003E-2</v>
      </c>
      <c r="L6" s="3" t="s">
        <v>281</v>
      </c>
    </row>
    <row r="7" spans="2:12" x14ac:dyDescent="0.4">
      <c r="B7" s="24" t="s">
        <v>223</v>
      </c>
      <c r="C7" s="7" t="s">
        <v>272</v>
      </c>
      <c r="D7" s="7">
        <v>23</v>
      </c>
      <c r="E7" s="7">
        <v>2</v>
      </c>
      <c r="F7" s="7">
        <v>85</v>
      </c>
      <c r="G7" s="7">
        <v>60</v>
      </c>
      <c r="H7" s="7">
        <v>60</v>
      </c>
      <c r="I7" s="7">
        <v>205</v>
      </c>
      <c r="J7" s="3" t="s">
        <v>273</v>
      </c>
      <c r="K7" s="29">
        <v>2.5000000000000001E-2</v>
      </c>
      <c r="L7" s="3" t="s">
        <v>63</v>
      </c>
    </row>
    <row r="8" spans="2:12" x14ac:dyDescent="0.4">
      <c r="B8" s="24" t="s">
        <v>225</v>
      </c>
      <c r="C8" s="7" t="s">
        <v>272</v>
      </c>
      <c r="D8" s="7">
        <v>25</v>
      </c>
      <c r="E8" s="7">
        <v>0</v>
      </c>
      <c r="F8" s="7">
        <v>80</v>
      </c>
      <c r="G8" s="7">
        <v>100</v>
      </c>
      <c r="H8" s="7">
        <v>80</v>
      </c>
      <c r="I8" s="7">
        <v>260</v>
      </c>
      <c r="J8" s="3" t="s">
        <v>273</v>
      </c>
      <c r="K8" s="29">
        <v>0.04</v>
      </c>
      <c r="L8" s="3" t="s">
        <v>276</v>
      </c>
    </row>
    <row r="9" spans="2:12" x14ac:dyDescent="0.4">
      <c r="B9" s="24" t="s">
        <v>226</v>
      </c>
      <c r="C9" s="7" t="s">
        <v>282</v>
      </c>
      <c r="D9" s="7">
        <v>22</v>
      </c>
      <c r="E9" s="7">
        <v>3</v>
      </c>
      <c r="F9" s="7">
        <v>100</v>
      </c>
      <c r="G9" s="7">
        <v>75</v>
      </c>
      <c r="H9" s="7">
        <v>90</v>
      </c>
      <c r="I9" s="7">
        <v>265</v>
      </c>
      <c r="J9" s="3" t="s">
        <v>273</v>
      </c>
      <c r="K9" s="29">
        <v>3.5000000000000003E-2</v>
      </c>
      <c r="L9" s="3" t="s">
        <v>63</v>
      </c>
    </row>
    <row r="10" spans="2:12" x14ac:dyDescent="0.4">
      <c r="B10" s="24" t="s">
        <v>228</v>
      </c>
      <c r="C10" s="7" t="s">
        <v>279</v>
      </c>
      <c r="D10" s="7">
        <v>24</v>
      </c>
      <c r="E10" s="7">
        <v>1</v>
      </c>
      <c r="F10" s="7">
        <v>90</v>
      </c>
      <c r="G10" s="7">
        <v>100</v>
      </c>
      <c r="H10" s="7">
        <v>100</v>
      </c>
      <c r="I10" s="7">
        <v>290</v>
      </c>
      <c r="J10" s="3" t="s">
        <v>273</v>
      </c>
      <c r="K10" s="29">
        <v>0.05</v>
      </c>
      <c r="L10" s="3" t="s">
        <v>63</v>
      </c>
    </row>
    <row r="11" spans="2:12" x14ac:dyDescent="0.4">
      <c r="B11" s="24" t="s">
        <v>230</v>
      </c>
      <c r="C11" s="7" t="s">
        <v>283</v>
      </c>
      <c r="D11" s="7">
        <v>23</v>
      </c>
      <c r="E11" s="7">
        <v>2</v>
      </c>
      <c r="F11" s="7">
        <v>70</v>
      </c>
      <c r="G11" s="7">
        <v>90</v>
      </c>
      <c r="H11" s="7">
        <v>70</v>
      </c>
      <c r="I11" s="7">
        <v>230</v>
      </c>
      <c r="J11" s="3" t="s">
        <v>273</v>
      </c>
      <c r="K11" s="29">
        <v>0.03</v>
      </c>
      <c r="L11" s="3" t="s">
        <v>63</v>
      </c>
    </row>
    <row r="12" spans="2:12" x14ac:dyDescent="0.4">
      <c r="B12" s="24" t="s">
        <v>232</v>
      </c>
      <c r="C12" s="7" t="s">
        <v>279</v>
      </c>
      <c r="D12" s="7">
        <v>23</v>
      </c>
      <c r="E12" s="7">
        <v>2</v>
      </c>
      <c r="F12" s="7">
        <v>50</v>
      </c>
      <c r="G12" s="7">
        <v>85</v>
      </c>
      <c r="H12" s="7">
        <v>95</v>
      </c>
      <c r="I12" s="7">
        <v>230</v>
      </c>
      <c r="J12" s="3" t="s">
        <v>280</v>
      </c>
      <c r="K12" s="29">
        <v>0.03</v>
      </c>
      <c r="L12" s="3" t="s">
        <v>63</v>
      </c>
    </row>
    <row r="13" spans="2:12" x14ac:dyDescent="0.4">
      <c r="B13" s="24" t="s">
        <v>233</v>
      </c>
      <c r="C13" s="7" t="s">
        <v>272</v>
      </c>
      <c r="D13" s="7">
        <v>23</v>
      </c>
      <c r="E13" s="7">
        <v>2</v>
      </c>
      <c r="F13" s="7">
        <v>75</v>
      </c>
      <c r="G13" s="7">
        <v>90</v>
      </c>
      <c r="H13" s="7">
        <v>70</v>
      </c>
      <c r="I13" s="7">
        <v>235</v>
      </c>
      <c r="J13" s="3" t="s">
        <v>273</v>
      </c>
      <c r="K13" s="29">
        <v>0.03</v>
      </c>
      <c r="L13" s="3" t="s">
        <v>63</v>
      </c>
    </row>
    <row r="14" spans="2:12" x14ac:dyDescent="0.4">
      <c r="B14" s="3" t="s">
        <v>284</v>
      </c>
      <c r="C14" s="7" t="s">
        <v>282</v>
      </c>
      <c r="D14" s="7">
        <v>25</v>
      </c>
      <c r="E14" s="7">
        <v>0</v>
      </c>
      <c r="F14" s="7">
        <v>90</v>
      </c>
      <c r="G14" s="7">
        <v>60</v>
      </c>
      <c r="H14" s="7">
        <v>60</v>
      </c>
      <c r="I14" s="7">
        <v>210</v>
      </c>
      <c r="J14" s="3" t="s">
        <v>273</v>
      </c>
      <c r="K14" s="29">
        <v>3.4999999999999996E-2</v>
      </c>
      <c r="L14" s="3" t="s">
        <v>276</v>
      </c>
    </row>
    <row r="15" spans="2:12" x14ac:dyDescent="0.4">
      <c r="B15" s="24" t="s">
        <v>285</v>
      </c>
      <c r="C15" s="7" t="s">
        <v>286</v>
      </c>
      <c r="D15" s="7">
        <v>24</v>
      </c>
      <c r="E15" s="7">
        <v>1</v>
      </c>
      <c r="F15" s="7">
        <v>100</v>
      </c>
      <c r="G15" s="7">
        <v>85</v>
      </c>
      <c r="H15" s="7">
        <v>65</v>
      </c>
      <c r="I15" s="7">
        <v>250</v>
      </c>
      <c r="J15" s="3" t="s">
        <v>273</v>
      </c>
      <c r="K15" s="29">
        <v>3.5000000000000003E-2</v>
      </c>
      <c r="L15" s="3" t="s">
        <v>63</v>
      </c>
    </row>
    <row r="16" spans="2:12" x14ac:dyDescent="0.4">
      <c r="B16" s="24" t="s">
        <v>287</v>
      </c>
      <c r="C16" s="7" t="s">
        <v>279</v>
      </c>
      <c r="D16" s="7">
        <v>23</v>
      </c>
      <c r="E16" s="7">
        <v>2</v>
      </c>
      <c r="F16" s="7">
        <v>75</v>
      </c>
      <c r="G16" s="7">
        <v>70</v>
      </c>
      <c r="H16" s="7">
        <v>70</v>
      </c>
      <c r="I16" s="7">
        <v>215</v>
      </c>
      <c r="J16" s="3" t="s">
        <v>273</v>
      </c>
      <c r="K16" s="29">
        <v>0.03</v>
      </c>
      <c r="L16" s="3" t="s">
        <v>63</v>
      </c>
    </row>
    <row r="17" spans="2:12" x14ac:dyDescent="0.4">
      <c r="B17" s="24" t="s">
        <v>235</v>
      </c>
      <c r="C17" s="7" t="s">
        <v>286</v>
      </c>
      <c r="D17" s="7">
        <v>25</v>
      </c>
      <c r="E17" s="7">
        <v>0</v>
      </c>
      <c r="F17" s="7">
        <v>70</v>
      </c>
      <c r="G17" s="7">
        <v>55</v>
      </c>
      <c r="H17" s="7">
        <v>90</v>
      </c>
      <c r="I17" s="7">
        <v>215</v>
      </c>
      <c r="J17" s="3" t="s">
        <v>280</v>
      </c>
      <c r="K17" s="29">
        <v>3.4999999999999996E-2</v>
      </c>
      <c r="L17" s="3" t="s">
        <v>276</v>
      </c>
    </row>
    <row r="18" spans="2:12" x14ac:dyDescent="0.4">
      <c r="B18" s="24" t="s">
        <v>236</v>
      </c>
      <c r="C18" s="7" t="s">
        <v>283</v>
      </c>
      <c r="D18" s="7">
        <v>25</v>
      </c>
      <c r="E18" s="7">
        <v>0</v>
      </c>
      <c r="F18" s="7">
        <v>60</v>
      </c>
      <c r="G18" s="7">
        <v>80</v>
      </c>
      <c r="H18" s="7">
        <v>60</v>
      </c>
      <c r="I18" s="7">
        <v>200</v>
      </c>
      <c r="J18" s="3" t="s">
        <v>273</v>
      </c>
      <c r="K18" s="29">
        <v>3.0000000000000002E-2</v>
      </c>
      <c r="L18" s="3" t="s">
        <v>276</v>
      </c>
    </row>
    <row r="19" spans="2:12" x14ac:dyDescent="0.4">
      <c r="B19" s="24" t="s">
        <v>288</v>
      </c>
      <c r="C19" s="7" t="s">
        <v>272</v>
      </c>
      <c r="D19" s="7">
        <v>25</v>
      </c>
      <c r="E19" s="7">
        <v>0</v>
      </c>
      <c r="F19" s="7">
        <v>80</v>
      </c>
      <c r="G19" s="7">
        <v>75</v>
      </c>
      <c r="H19" s="7">
        <v>85</v>
      </c>
      <c r="I19" s="7">
        <v>240</v>
      </c>
      <c r="J19" s="3" t="s">
        <v>273</v>
      </c>
      <c r="K19" s="29">
        <v>0.04</v>
      </c>
      <c r="L19" s="3" t="s">
        <v>276</v>
      </c>
    </row>
    <row r="20" spans="2:12" x14ac:dyDescent="0.4">
      <c r="B20" s="24" t="s">
        <v>289</v>
      </c>
      <c r="C20" s="7" t="s">
        <v>277</v>
      </c>
      <c r="D20" s="7">
        <v>23</v>
      </c>
      <c r="E20" s="7">
        <v>2</v>
      </c>
      <c r="F20" s="7">
        <v>90</v>
      </c>
      <c r="G20" s="7">
        <v>70</v>
      </c>
      <c r="H20" s="7">
        <v>60</v>
      </c>
      <c r="I20" s="7">
        <v>220</v>
      </c>
      <c r="J20" s="3" t="s">
        <v>273</v>
      </c>
      <c r="K20" s="29">
        <v>0.03</v>
      </c>
      <c r="L20" s="3" t="s">
        <v>63</v>
      </c>
    </row>
    <row r="21" spans="2:12" x14ac:dyDescent="0.4">
      <c r="B21" s="24" t="s">
        <v>237</v>
      </c>
      <c r="C21" s="7" t="s">
        <v>290</v>
      </c>
      <c r="D21" s="7">
        <v>15</v>
      </c>
      <c r="E21" s="7">
        <v>10</v>
      </c>
      <c r="F21" s="7">
        <v>85</v>
      </c>
      <c r="G21" s="7">
        <v>90</v>
      </c>
      <c r="H21" s="7">
        <v>85</v>
      </c>
      <c r="I21" s="7">
        <v>260</v>
      </c>
      <c r="J21" s="3" t="s">
        <v>280</v>
      </c>
      <c r="K21" s="29">
        <v>3.5000000000000003E-2</v>
      </c>
      <c r="L21" s="3" t="s">
        <v>281</v>
      </c>
    </row>
    <row r="22" spans="2:12" x14ac:dyDescent="0.4">
      <c r="B22" s="24" t="s">
        <v>239</v>
      </c>
      <c r="C22" s="7" t="s">
        <v>291</v>
      </c>
      <c r="D22" s="7">
        <v>25</v>
      </c>
      <c r="E22" s="7">
        <v>0</v>
      </c>
      <c r="F22" s="7">
        <v>100</v>
      </c>
      <c r="G22" s="7">
        <v>90</v>
      </c>
      <c r="H22" s="7">
        <v>90</v>
      </c>
      <c r="I22" s="7">
        <v>280</v>
      </c>
      <c r="J22" s="3" t="s">
        <v>273</v>
      </c>
      <c r="K22" s="29">
        <v>5.5E-2</v>
      </c>
      <c r="L22" s="3" t="s">
        <v>276</v>
      </c>
    </row>
    <row r="23" spans="2:12" x14ac:dyDescent="0.4">
      <c r="B23" s="24" t="s">
        <v>292</v>
      </c>
      <c r="C23" s="7" t="s">
        <v>279</v>
      </c>
      <c r="D23" s="7">
        <v>25</v>
      </c>
      <c r="E23" s="7">
        <v>0</v>
      </c>
      <c r="F23" s="7">
        <v>100</v>
      </c>
      <c r="G23" s="7">
        <v>65</v>
      </c>
      <c r="H23" s="7">
        <v>90</v>
      </c>
      <c r="I23" s="7">
        <v>255</v>
      </c>
      <c r="J23" s="3" t="s">
        <v>273</v>
      </c>
      <c r="K23" s="29">
        <v>0.04</v>
      </c>
      <c r="L23" s="3" t="s">
        <v>276</v>
      </c>
    </row>
    <row r="24" spans="2:12" x14ac:dyDescent="0.4">
      <c r="B24" s="24" t="s">
        <v>293</v>
      </c>
      <c r="C24" s="7" t="s">
        <v>283</v>
      </c>
      <c r="D24" s="7">
        <v>25</v>
      </c>
      <c r="E24" s="7">
        <v>0</v>
      </c>
      <c r="F24" s="7">
        <v>90</v>
      </c>
      <c r="G24" s="7">
        <v>80</v>
      </c>
      <c r="H24" s="7">
        <v>100</v>
      </c>
      <c r="I24" s="7">
        <v>270</v>
      </c>
      <c r="J24" s="3" t="s">
        <v>273</v>
      </c>
      <c r="K24" s="29">
        <v>5.5E-2</v>
      </c>
      <c r="L24" s="3" t="s">
        <v>276</v>
      </c>
    </row>
    <row r="25" spans="2:12" x14ac:dyDescent="0.4">
      <c r="B25" s="24" t="s">
        <v>240</v>
      </c>
      <c r="C25" s="7" t="s">
        <v>291</v>
      </c>
      <c r="D25" s="7">
        <v>22</v>
      </c>
      <c r="E25" s="7">
        <v>3</v>
      </c>
      <c r="F25" s="7">
        <v>90</v>
      </c>
      <c r="G25" s="7">
        <v>90</v>
      </c>
      <c r="H25" s="7">
        <v>100</v>
      </c>
      <c r="I25" s="7">
        <v>280</v>
      </c>
      <c r="J25" s="3" t="s">
        <v>273</v>
      </c>
      <c r="K25" s="29">
        <v>0.05</v>
      </c>
      <c r="L25" s="3" t="s">
        <v>63</v>
      </c>
    </row>
    <row r="26" spans="2:12" x14ac:dyDescent="0.4">
      <c r="B26" s="24" t="s">
        <v>241</v>
      </c>
      <c r="C26" s="7" t="s">
        <v>272</v>
      </c>
      <c r="D26" s="7">
        <v>24</v>
      </c>
      <c r="E26" s="7">
        <v>1</v>
      </c>
      <c r="F26" s="7">
        <v>65</v>
      </c>
      <c r="G26" s="7">
        <v>100</v>
      </c>
      <c r="H26" s="7">
        <v>80</v>
      </c>
      <c r="I26" s="7">
        <v>245</v>
      </c>
      <c r="J26" s="3" t="s">
        <v>273</v>
      </c>
      <c r="K26" s="29">
        <v>3.5000000000000003E-2</v>
      </c>
      <c r="L26" s="3" t="s">
        <v>63</v>
      </c>
    </row>
    <row r="27" spans="2:12" x14ac:dyDescent="0.4">
      <c r="B27" s="24" t="s">
        <v>242</v>
      </c>
      <c r="C27" s="7" t="s">
        <v>283</v>
      </c>
      <c r="D27" s="7">
        <v>20</v>
      </c>
      <c r="E27" s="7">
        <v>5</v>
      </c>
      <c r="F27" s="7">
        <v>70</v>
      </c>
      <c r="G27" s="7">
        <v>75</v>
      </c>
      <c r="H27" s="7">
        <v>90</v>
      </c>
      <c r="I27" s="7">
        <v>235</v>
      </c>
      <c r="J27" s="3" t="s">
        <v>273</v>
      </c>
      <c r="K27" s="29">
        <v>0.03</v>
      </c>
      <c r="L27" s="3" t="s">
        <v>63</v>
      </c>
    </row>
    <row r="28" spans="2:12" x14ac:dyDescent="0.4">
      <c r="B28" s="24" t="s">
        <v>243</v>
      </c>
      <c r="C28" s="7" t="s">
        <v>290</v>
      </c>
      <c r="D28" s="7">
        <v>25</v>
      </c>
      <c r="E28" s="7">
        <v>0</v>
      </c>
      <c r="F28" s="7">
        <v>70</v>
      </c>
      <c r="G28" s="7">
        <v>100</v>
      </c>
      <c r="H28" s="7">
        <v>80</v>
      </c>
      <c r="I28" s="7">
        <v>250</v>
      </c>
      <c r="J28" s="3" t="s">
        <v>273</v>
      </c>
      <c r="K28" s="29">
        <v>0.04</v>
      </c>
      <c r="L28" s="3" t="s">
        <v>276</v>
      </c>
    </row>
    <row r="29" spans="2:12" x14ac:dyDescent="0.4">
      <c r="B29" s="24" t="s">
        <v>244</v>
      </c>
      <c r="C29" s="7" t="s">
        <v>277</v>
      </c>
      <c r="D29" s="7">
        <v>25</v>
      </c>
      <c r="E29" s="7">
        <v>0</v>
      </c>
      <c r="F29" s="7">
        <v>60</v>
      </c>
      <c r="G29" s="7">
        <v>70</v>
      </c>
      <c r="H29" s="7">
        <v>100</v>
      </c>
      <c r="I29" s="7">
        <v>230</v>
      </c>
      <c r="J29" s="3" t="s">
        <v>273</v>
      </c>
      <c r="K29" s="29">
        <v>3.4999999999999996E-2</v>
      </c>
      <c r="L29" s="3" t="s">
        <v>276</v>
      </c>
    </row>
    <row r="30" spans="2:12" x14ac:dyDescent="0.4">
      <c r="B30" s="24" t="s">
        <v>245</v>
      </c>
      <c r="C30" s="7" t="s">
        <v>275</v>
      </c>
      <c r="D30" s="7">
        <v>24</v>
      </c>
      <c r="E30" s="7">
        <v>1</v>
      </c>
      <c r="F30" s="7">
        <v>70</v>
      </c>
      <c r="G30" s="7">
        <v>90</v>
      </c>
      <c r="H30" s="7">
        <v>70</v>
      </c>
      <c r="I30" s="7">
        <v>230</v>
      </c>
      <c r="J30" s="3" t="s">
        <v>273</v>
      </c>
      <c r="K30" s="29">
        <v>0.03</v>
      </c>
      <c r="L30" s="3" t="s">
        <v>63</v>
      </c>
    </row>
    <row r="31" spans="2:12" x14ac:dyDescent="0.4">
      <c r="B31" s="24" t="s">
        <v>246</v>
      </c>
      <c r="C31" s="7" t="s">
        <v>283</v>
      </c>
      <c r="D31" s="7">
        <v>23</v>
      </c>
      <c r="E31" s="7">
        <v>2</v>
      </c>
      <c r="F31" s="7">
        <v>90</v>
      </c>
      <c r="G31" s="7">
        <v>70</v>
      </c>
      <c r="H31" s="7">
        <v>60</v>
      </c>
      <c r="I31" s="7">
        <v>220</v>
      </c>
      <c r="J31" s="3" t="s">
        <v>273</v>
      </c>
      <c r="K31" s="29">
        <v>0.03</v>
      </c>
      <c r="L31" s="3" t="s">
        <v>63</v>
      </c>
    </row>
    <row r="32" spans="2:12" x14ac:dyDescent="0.4">
      <c r="B32" s="24" t="s">
        <v>247</v>
      </c>
      <c r="C32" s="7" t="s">
        <v>275</v>
      </c>
      <c r="D32" s="7">
        <v>25</v>
      </c>
      <c r="E32" s="7">
        <v>0</v>
      </c>
      <c r="F32" s="7">
        <v>55</v>
      </c>
      <c r="G32" s="7">
        <v>100</v>
      </c>
      <c r="H32" s="7">
        <v>60</v>
      </c>
      <c r="I32" s="7">
        <v>215</v>
      </c>
      <c r="J32" s="3" t="s">
        <v>280</v>
      </c>
      <c r="K32" s="29">
        <v>3.4999999999999996E-2</v>
      </c>
      <c r="L32" s="3" t="s">
        <v>276</v>
      </c>
    </row>
    <row r="34" spans="2:11" x14ac:dyDescent="0.4">
      <c r="B34" t="s">
        <v>726</v>
      </c>
      <c r="H34" t="s">
        <v>727</v>
      </c>
    </row>
    <row r="35" spans="2:11" x14ac:dyDescent="0.4">
      <c r="B35" s="3" t="s">
        <v>728</v>
      </c>
      <c r="C35" s="3" t="s">
        <v>729</v>
      </c>
      <c r="D35" s="3" t="s">
        <v>730</v>
      </c>
      <c r="E35" s="3" t="s">
        <v>731</v>
      </c>
      <c r="H35" s="3" t="s">
        <v>709</v>
      </c>
      <c r="I35" s="18" t="s">
        <v>732</v>
      </c>
      <c r="J35" s="18" t="s">
        <v>713</v>
      </c>
      <c r="K35" s="18" t="s">
        <v>714</v>
      </c>
    </row>
    <row r="36" spans="2:11" x14ac:dyDescent="0.4">
      <c r="B36" s="3" t="s">
        <v>733</v>
      </c>
      <c r="C36" s="3">
        <v>2</v>
      </c>
      <c r="D36" s="3">
        <v>5</v>
      </c>
      <c r="E36" s="3">
        <v>5</v>
      </c>
      <c r="H36" s="7" t="s">
        <v>724</v>
      </c>
      <c r="I36" s="7" cm="1">
        <f t="array" ref="I36">INDEX(F$3:F$32,MATCH(MAX(($H36=$C$3:$C$32)*$F$3:$F$32),($H36=$C$3:$C$32)*$F$3:$F$32,0))</f>
        <v>100</v>
      </c>
      <c r="J36" s="7" cm="1">
        <f t="array" ref="J36">INDEX(G$3:G$32,MATCH(MAX(($H36=$C$3:$C$32)*$F$3:$F$32),($H36=$C$3:$C$32)*$F$3:$F$32,0))</f>
        <v>90</v>
      </c>
      <c r="K36" s="7" cm="1">
        <f t="array" ref="K36">INDEX(H$3:H$32,MATCH(MAX(($H36=$C$3:$C$32)*$F$3:$F$32),($H36=$C$3:$C$32)*$F$3:$F$32,0))</f>
        <v>90</v>
      </c>
    </row>
    <row r="37" spans="2:11" x14ac:dyDescent="0.4">
      <c r="B37" s="3" t="s">
        <v>734</v>
      </c>
      <c r="C37" s="3">
        <v>3</v>
      </c>
      <c r="D37" s="3">
        <v>2</v>
      </c>
      <c r="E37" s="3">
        <v>2</v>
      </c>
      <c r="H37" s="7" t="s">
        <v>720</v>
      </c>
      <c r="I37" s="7" cm="1">
        <f t="array" ref="I37">INDEX(F$3:F$32,MATCH(MAX(($H37=$C$3:$C$32)*$F$3:$F$32),($H37=$C$3:$C$32)*$F$3:$F$32,0))</f>
        <v>90</v>
      </c>
      <c r="J37" s="7" cm="1">
        <f t="array" ref="J37">INDEX(G$3:G$32,MATCH(MAX(($H37=$C$3:$C$32)*$F$3:$F$32),($H37=$C$3:$C$32)*$F$3:$F$32,0))</f>
        <v>70</v>
      </c>
      <c r="K37" s="7" cm="1">
        <f t="array" ref="K37">INDEX(H$3:H$32,MATCH(MAX(($H37=$C$3:$C$32)*$F$3:$F$32),($H37=$C$3:$C$32)*$F$3:$F$32,0))</f>
        <v>60</v>
      </c>
    </row>
    <row r="38" spans="2:11" x14ac:dyDescent="0.4">
      <c r="B38" s="3" t="s">
        <v>735</v>
      </c>
      <c r="C38" s="3">
        <v>6</v>
      </c>
      <c r="D38" s="3">
        <v>3</v>
      </c>
      <c r="E38" s="3">
        <v>2</v>
      </c>
      <c r="H38" s="7" t="s">
        <v>719</v>
      </c>
      <c r="I38" s="7" cm="1">
        <f t="array" ref="I38">INDEX(F$3:F$32,MATCH(MAX(($H38=$C$3:$C$32)*$F$3:$F$32),($H38=$C$3:$C$32)*$F$3:$F$32,0))</f>
        <v>100</v>
      </c>
      <c r="J38" s="7" cm="1">
        <f t="array" ref="J38">INDEX(G$3:G$32,MATCH(MAX(($H38=$C$3:$C$32)*$F$3:$F$32),($H38=$C$3:$C$32)*$F$3:$F$32,0))</f>
        <v>75</v>
      </c>
      <c r="K38" s="7" cm="1">
        <f t="array" ref="K38">INDEX(H$3:H$32,MATCH(MAX(($H38=$C$3:$C$32)*$F$3:$F$32),($H38=$C$3:$C$32)*$F$3:$F$32,0))</f>
        <v>75</v>
      </c>
    </row>
    <row r="39" spans="2:11" x14ac:dyDescent="0.4">
      <c r="H39" s="7" t="s">
        <v>722</v>
      </c>
      <c r="I39" s="7" cm="1">
        <f t="array" ref="I39">INDEX(F$3:F$32,MATCH(MAX(($H39=$C$3:$C$32)*$F$3:$F$32),($H39=$C$3:$C$32)*$F$3:$F$32,0))</f>
        <v>90</v>
      </c>
      <c r="J39" s="7" cm="1">
        <f t="array" ref="J39">INDEX(G$3:G$32,MATCH(MAX(($H39=$C$3:$C$32)*$F$3:$F$32),($H39=$C$3:$C$32)*$F$3:$F$32,0))</f>
        <v>80</v>
      </c>
      <c r="K39" s="7" cm="1">
        <f t="array" ref="K39">INDEX(H$3:H$32,MATCH(MAX(($H39=$C$3:$C$32)*$F$3:$F$32),($H39=$C$3:$C$32)*$F$3:$F$32,0))</f>
        <v>100</v>
      </c>
    </row>
    <row r="40" spans="2:11" x14ac:dyDescent="0.4">
      <c r="B40" t="s">
        <v>736</v>
      </c>
      <c r="H40" s="7" t="s">
        <v>723</v>
      </c>
      <c r="I40" s="7" cm="1">
        <f t="array" ref="I40">INDEX(F$3:F$32,MATCH(MAX(($H40=$C$3:$C$32)*$F$3:$F$32),($H40=$C$3:$C$32)*$F$3:$F$32,0))</f>
        <v>100</v>
      </c>
      <c r="J40" s="7" cm="1">
        <f t="array" ref="J40">INDEX(G$3:G$32,MATCH(MAX(($H40=$C$3:$C$32)*$F$3:$F$32),($H40=$C$3:$C$32)*$F$3:$F$32,0))</f>
        <v>85</v>
      </c>
      <c r="K40" s="7" cm="1">
        <f t="array" ref="K40">INDEX(H$3:H$32,MATCH(MAX(($H40=$C$3:$C$32)*$F$3:$F$32),($H40=$C$3:$C$32)*$F$3:$F$32,0))</f>
        <v>65</v>
      </c>
    </row>
    <row r="41" spans="2:11" x14ac:dyDescent="0.4">
      <c r="B41" s="114" t="s">
        <v>737</v>
      </c>
      <c r="C41" s="115"/>
      <c r="D41" s="19" t="s">
        <v>717</v>
      </c>
      <c r="H41" s="7" t="s">
        <v>725</v>
      </c>
      <c r="I41" s="7" cm="1">
        <f t="array" ref="I41">INDEX(F$3:F$32,MATCH(MAX(($H41=$C$3:$C$32)*$F$3:$F$32),($H41=$C$3:$C$32)*$F$3:$F$32,0))</f>
        <v>90</v>
      </c>
      <c r="J41" s="7" cm="1">
        <f t="array" ref="J41">INDEX(G$3:G$32,MATCH(MAX(($H41=$C$3:$C$32)*$F$3:$F$32),($H41=$C$3:$C$32)*$F$3:$F$32,0))</f>
        <v>80</v>
      </c>
      <c r="K41" s="7" cm="1">
        <f t="array" ref="K41">INDEX(H$3:H$32,MATCH(MAX(($H41=$C$3:$C$32)*$F$3:$F$32),($H41=$C$3:$C$32)*$F$3:$F$32,0))</f>
        <v>70</v>
      </c>
    </row>
    <row r="42" spans="2:11" x14ac:dyDescent="0.4">
      <c r="B42" s="3">
        <v>0</v>
      </c>
      <c r="C42" s="30">
        <v>60</v>
      </c>
      <c r="D42" s="31">
        <v>0</v>
      </c>
      <c r="H42" s="7" t="s">
        <v>721</v>
      </c>
      <c r="I42" s="7" cm="1">
        <f t="array" ref="I42">INDEX(F$3:F$32,MATCH(MAX(($H42=$C$3:$C$32)*$F$3:$F$32),($H42=$C$3:$C$32)*$F$3:$F$32,0))</f>
        <v>100</v>
      </c>
      <c r="J42" s="7" cm="1">
        <f t="array" ref="J42">INDEX(G$3:G$32,MATCH(MAX(($H42=$C$3:$C$32)*$F$3:$F$32),($H42=$C$3:$C$32)*$F$3:$F$32,0))</f>
        <v>65</v>
      </c>
      <c r="K42" s="7" cm="1">
        <f t="array" ref="K42">INDEX(H$3:H$32,MATCH(MAX(($H42=$C$3:$C$32)*$F$3:$F$32),($H42=$C$3:$C$32)*$F$3:$F$32,0))</f>
        <v>90</v>
      </c>
    </row>
    <row r="43" spans="2:11" x14ac:dyDescent="0.4">
      <c r="B43" s="32">
        <v>60</v>
      </c>
      <c r="C43" s="30">
        <v>70</v>
      </c>
      <c r="D43" s="33">
        <v>2.5000000000000001E-2</v>
      </c>
      <c r="H43" s="7" t="s">
        <v>738</v>
      </c>
      <c r="I43" s="7" cm="1">
        <f t="array" ref="I43">INDEX(F$3:F$32,MATCH(MAX(($H43=$C$3:$C$32)*$F$3:$F$32),($H43=$C$3:$C$32)*$F$3:$F$32,0))</f>
        <v>100</v>
      </c>
      <c r="J43" s="7" cm="1">
        <f t="array" ref="J43">INDEX(G$3:G$32,MATCH(MAX(($H43=$C$3:$C$32)*$F$3:$F$32),($H43=$C$3:$C$32)*$F$3:$F$32,0))</f>
        <v>75</v>
      </c>
      <c r="K43" s="7" cm="1">
        <f t="array" ref="K43">INDEX(H$3:H$32,MATCH(MAX(($H43=$C$3:$C$32)*$F$3:$F$32),($H43=$C$3:$C$32)*$F$3:$F$32,0))</f>
        <v>90</v>
      </c>
    </row>
    <row r="44" spans="2:11" x14ac:dyDescent="0.4">
      <c r="B44" s="32">
        <v>70</v>
      </c>
      <c r="C44" s="30">
        <v>80</v>
      </c>
      <c r="D44" s="31">
        <v>0.03</v>
      </c>
      <c r="H44" s="7" t="s">
        <v>739</v>
      </c>
      <c r="I44" s="7" cm="1">
        <f t="array" ref="I44">INDEX(F$3:F$32,MATCH(MAX(($H44=$C$3:$C$32)*$F$3:$F$32),($H44=$C$3:$C$32)*$F$3:$F$32,0))</f>
        <v>85</v>
      </c>
      <c r="J44" s="7" cm="1">
        <f t="array" ref="J44">INDEX(G$3:G$32,MATCH(MAX(($H44=$C$3:$C$32)*$F$3:$F$32),($H44=$C$3:$C$32)*$F$3:$F$32,0))</f>
        <v>90</v>
      </c>
      <c r="K44" s="7" cm="1">
        <f t="array" ref="K44">INDEX(H$3:H$32,MATCH(MAX(($H44=$C$3:$C$32)*$F$3:$F$32),($H44=$C$3:$C$32)*$F$3:$F$32,0))</f>
        <v>85</v>
      </c>
    </row>
    <row r="45" spans="2:11" x14ac:dyDescent="0.4">
      <c r="B45" s="32">
        <v>80</v>
      </c>
      <c r="C45" s="30">
        <v>90</v>
      </c>
      <c r="D45" s="33">
        <v>3.5000000000000003E-2</v>
      </c>
    </row>
    <row r="46" spans="2:11" x14ac:dyDescent="0.4">
      <c r="B46" s="32">
        <v>90</v>
      </c>
      <c r="C46" s="3"/>
      <c r="D46" s="31">
        <v>0.05</v>
      </c>
    </row>
  </sheetData>
  <mergeCells count="1">
    <mergeCell ref="B41:C41"/>
  </mergeCells>
  <phoneticPr fontId="4" type="noConversion"/>
  <pageMargins left="0.7" right="0.7" top="0.75" bottom="0.75" header="0.3" footer="0.3"/>
  <pageSetup paperSize="9" orientation="portrait" horizont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"/>
  <dimension ref="A2:P34"/>
  <sheetViews>
    <sheetView topLeftCell="A17" workbookViewId="0">
      <selection activeCell="L24" sqref="L24"/>
    </sheetView>
  </sheetViews>
  <sheetFormatPr defaultRowHeight="17.399999999999999" x14ac:dyDescent="0.4"/>
  <cols>
    <col min="1" max="3" width="7.09765625" bestFit="1" customWidth="1"/>
    <col min="4" max="4" width="12.796875" bestFit="1" customWidth="1"/>
    <col min="5" max="5" width="22.796875" bestFit="1" customWidth="1"/>
    <col min="6" max="6" width="9" bestFit="1" customWidth="1"/>
    <col min="7" max="7" width="9.296875" bestFit="1" customWidth="1"/>
    <col min="8" max="8" width="11.09765625" bestFit="1" customWidth="1"/>
    <col min="9" max="9" width="2" customWidth="1"/>
    <col min="10" max="11" width="11.09765625" bestFit="1" customWidth="1"/>
    <col min="12" max="12" width="9" bestFit="1" customWidth="1"/>
    <col min="13" max="13" width="9.09765625" customWidth="1"/>
    <col min="14" max="14" width="6.796875" bestFit="1" customWidth="1"/>
    <col min="15" max="16" width="7.796875" bestFit="1" customWidth="1"/>
  </cols>
  <sheetData>
    <row r="2" spans="1:16" x14ac:dyDescent="0.4">
      <c r="A2" t="s">
        <v>903</v>
      </c>
      <c r="G2" s="1" t="s">
        <v>904</v>
      </c>
      <c r="H2" s="2">
        <v>44226</v>
      </c>
      <c r="J2" t="s">
        <v>905</v>
      </c>
    </row>
    <row r="3" spans="1:16" x14ac:dyDescent="0.4">
      <c r="A3" s="3" t="s">
        <v>906</v>
      </c>
      <c r="B3" s="3" t="s">
        <v>907</v>
      </c>
      <c r="C3" s="4" t="s">
        <v>5</v>
      </c>
      <c r="D3" s="3" t="s">
        <v>908</v>
      </c>
      <c r="E3" s="3" t="s">
        <v>909</v>
      </c>
      <c r="F3" s="3" t="s">
        <v>910</v>
      </c>
      <c r="G3" s="3" t="s">
        <v>911</v>
      </c>
      <c r="H3" s="3" t="s">
        <v>912</v>
      </c>
      <c r="J3" s="113" t="s">
        <v>913</v>
      </c>
      <c r="K3" s="113" t="s">
        <v>914</v>
      </c>
      <c r="L3" s="113" t="s">
        <v>915</v>
      </c>
      <c r="M3" s="5">
        <v>1</v>
      </c>
      <c r="N3" s="5">
        <v>3</v>
      </c>
      <c r="O3" s="5">
        <v>10</v>
      </c>
      <c r="P3" s="5">
        <v>30</v>
      </c>
    </row>
    <row r="4" spans="1:16" x14ac:dyDescent="0.4">
      <c r="A4" s="3" t="s">
        <v>54</v>
      </c>
      <c r="B4" s="3" t="s">
        <v>55</v>
      </c>
      <c r="C4" s="6" t="s">
        <v>15</v>
      </c>
      <c r="D4" s="7" t="s">
        <v>56</v>
      </c>
      <c r="E4" s="8">
        <v>44231</v>
      </c>
      <c r="F4" s="7">
        <v>25</v>
      </c>
      <c r="G4" s="99">
        <v>171500</v>
      </c>
      <c r="H4" s="3" t="s">
        <v>57</v>
      </c>
      <c r="J4" s="113"/>
      <c r="K4" s="113"/>
      <c r="L4" s="113"/>
      <c r="M4" s="10">
        <v>2</v>
      </c>
      <c r="N4" s="10">
        <v>9</v>
      </c>
      <c r="O4" s="10">
        <v>29</v>
      </c>
      <c r="P4" s="3"/>
    </row>
    <row r="5" spans="1:16" x14ac:dyDescent="0.4">
      <c r="A5" s="3" t="s">
        <v>54</v>
      </c>
      <c r="B5" s="3" t="s">
        <v>58</v>
      </c>
      <c r="C5" s="6" t="s">
        <v>16</v>
      </c>
      <c r="D5" s="7" t="s">
        <v>59</v>
      </c>
      <c r="E5" s="8">
        <v>44250</v>
      </c>
      <c r="F5" s="7">
        <v>39</v>
      </c>
      <c r="G5" s="99">
        <v>370500</v>
      </c>
      <c r="H5" s="3" t="s">
        <v>57</v>
      </c>
      <c r="J5" s="3" t="s">
        <v>919</v>
      </c>
      <c r="K5" s="3" t="s">
        <v>920</v>
      </c>
      <c r="L5" s="100">
        <v>0</v>
      </c>
      <c r="M5" s="101">
        <v>0</v>
      </c>
      <c r="N5" s="101">
        <v>0</v>
      </c>
      <c r="O5" s="101">
        <v>0</v>
      </c>
      <c r="P5" s="101">
        <v>0</v>
      </c>
    </row>
    <row r="6" spans="1:16" x14ac:dyDescent="0.4">
      <c r="A6" s="3" t="s">
        <v>60</v>
      </c>
      <c r="B6" s="3" t="s">
        <v>61</v>
      </c>
      <c r="C6" s="6" t="s">
        <v>21</v>
      </c>
      <c r="D6" s="7" t="s">
        <v>62</v>
      </c>
      <c r="E6" s="8">
        <v>44232</v>
      </c>
      <c r="F6" s="7">
        <v>20</v>
      </c>
      <c r="G6" s="99">
        <v>294000</v>
      </c>
      <c r="H6" s="3" t="s">
        <v>63</v>
      </c>
      <c r="J6" s="3" t="s">
        <v>22</v>
      </c>
      <c r="K6" s="3" t="s">
        <v>923</v>
      </c>
      <c r="L6" s="100">
        <v>10000</v>
      </c>
      <c r="M6" s="101">
        <v>0</v>
      </c>
      <c r="N6" s="101">
        <v>0.02</v>
      </c>
      <c r="O6" s="101">
        <v>0.03</v>
      </c>
      <c r="P6" s="101">
        <v>0.05</v>
      </c>
    </row>
    <row r="7" spans="1:16" x14ac:dyDescent="0.4">
      <c r="A7" s="3" t="s">
        <v>54</v>
      </c>
      <c r="B7" s="3" t="s">
        <v>61</v>
      </c>
      <c r="C7" s="6" t="s">
        <v>24</v>
      </c>
      <c r="D7" s="7" t="s">
        <v>64</v>
      </c>
      <c r="E7" s="8">
        <v>44248</v>
      </c>
      <c r="F7" s="7">
        <v>35</v>
      </c>
      <c r="G7" s="99">
        <v>764750</v>
      </c>
      <c r="H7" s="3" t="s">
        <v>63</v>
      </c>
      <c r="J7" s="3" t="s">
        <v>25</v>
      </c>
      <c r="K7" s="3" t="s">
        <v>924</v>
      </c>
      <c r="L7" s="100">
        <v>12000</v>
      </c>
      <c r="M7" s="101">
        <v>0</v>
      </c>
      <c r="N7" s="101">
        <v>0.02</v>
      </c>
      <c r="O7" s="101">
        <v>0.03</v>
      </c>
      <c r="P7" s="101">
        <v>0.05</v>
      </c>
    </row>
    <row r="8" spans="1:16" x14ac:dyDescent="0.4">
      <c r="A8" s="3" t="s">
        <v>54</v>
      </c>
      <c r="B8" s="3" t="s">
        <v>65</v>
      </c>
      <c r="C8" s="6" t="s">
        <v>28</v>
      </c>
      <c r="D8" s="7" t="s">
        <v>66</v>
      </c>
      <c r="E8" s="8">
        <v>44240</v>
      </c>
      <c r="F8" s="7">
        <v>11</v>
      </c>
      <c r="G8" s="99">
        <v>194040</v>
      </c>
      <c r="H8" s="3" t="s">
        <v>63</v>
      </c>
      <c r="J8" s="3" t="s">
        <v>29</v>
      </c>
      <c r="K8" s="3" t="s">
        <v>926</v>
      </c>
      <c r="L8" s="100">
        <v>7000</v>
      </c>
      <c r="M8" s="101">
        <v>0</v>
      </c>
      <c r="N8" s="101">
        <v>0.01</v>
      </c>
      <c r="O8" s="101">
        <v>0.02</v>
      </c>
      <c r="P8" s="101">
        <v>0.03</v>
      </c>
    </row>
    <row r="9" spans="1:16" x14ac:dyDescent="0.4">
      <c r="A9" s="3" t="s">
        <v>54</v>
      </c>
      <c r="B9" s="3" t="s">
        <v>61</v>
      </c>
      <c r="C9" s="6" t="s">
        <v>31</v>
      </c>
      <c r="D9" s="7" t="s">
        <v>56</v>
      </c>
      <c r="E9" s="8">
        <v>44229</v>
      </c>
      <c r="F9" s="7">
        <v>9</v>
      </c>
      <c r="G9" s="99">
        <v>88200</v>
      </c>
      <c r="H9" s="3" t="s">
        <v>63</v>
      </c>
      <c r="J9" s="3" t="s">
        <v>32</v>
      </c>
      <c r="K9" s="3" t="s">
        <v>927</v>
      </c>
      <c r="L9" s="100">
        <v>15000</v>
      </c>
      <c r="M9" s="101">
        <v>0</v>
      </c>
      <c r="N9" s="101">
        <v>0.01</v>
      </c>
      <c r="O9" s="101">
        <v>0.02</v>
      </c>
      <c r="P9" s="101">
        <v>0.03</v>
      </c>
    </row>
    <row r="10" spans="1:16" x14ac:dyDescent="0.4">
      <c r="A10" s="3" t="s">
        <v>54</v>
      </c>
      <c r="B10" s="3" t="s">
        <v>55</v>
      </c>
      <c r="C10" s="6" t="s">
        <v>34</v>
      </c>
      <c r="D10" s="7" t="s">
        <v>64</v>
      </c>
      <c r="E10" s="8">
        <v>44247</v>
      </c>
      <c r="F10" s="7">
        <v>5</v>
      </c>
      <c r="G10" s="99">
        <v>89100</v>
      </c>
      <c r="H10" s="3" t="s">
        <v>63</v>
      </c>
      <c r="J10" s="3" t="s">
        <v>35</v>
      </c>
      <c r="K10" s="3" t="s">
        <v>928</v>
      </c>
      <c r="L10" s="100">
        <v>18000</v>
      </c>
      <c r="M10" s="101">
        <v>0</v>
      </c>
      <c r="N10" s="101">
        <v>0.01</v>
      </c>
      <c r="O10" s="101">
        <v>0.02</v>
      </c>
      <c r="P10" s="101">
        <v>0.03</v>
      </c>
    </row>
    <row r="11" spans="1:16" x14ac:dyDescent="0.4">
      <c r="A11" s="3" t="s">
        <v>60</v>
      </c>
      <c r="B11" s="3" t="s">
        <v>67</v>
      </c>
      <c r="C11" s="6" t="s">
        <v>38</v>
      </c>
      <c r="D11" s="7" t="s">
        <v>68</v>
      </c>
      <c r="E11" s="8">
        <v>44249</v>
      </c>
      <c r="F11" s="7">
        <v>19</v>
      </c>
      <c r="G11" s="99">
        <v>0</v>
      </c>
      <c r="H11" s="3" t="s">
        <v>63</v>
      </c>
      <c r="J11" s="3" t="s">
        <v>39</v>
      </c>
      <c r="K11" s="3" t="s">
        <v>930</v>
      </c>
      <c r="L11" s="100">
        <v>23000</v>
      </c>
      <c r="M11" s="101">
        <v>0</v>
      </c>
      <c r="N11" s="101">
        <v>0.03</v>
      </c>
      <c r="O11" s="101">
        <v>0.04</v>
      </c>
      <c r="P11" s="101">
        <v>0.05</v>
      </c>
    </row>
    <row r="12" spans="1:16" x14ac:dyDescent="0.4">
      <c r="A12" s="3" t="s">
        <v>54</v>
      </c>
      <c r="B12" s="3" t="s">
        <v>55</v>
      </c>
      <c r="C12" s="6" t="s">
        <v>41</v>
      </c>
      <c r="D12" s="7" t="s">
        <v>56</v>
      </c>
      <c r="E12" s="8">
        <v>44233</v>
      </c>
      <c r="F12" s="7">
        <v>6</v>
      </c>
      <c r="G12" s="99">
        <v>106920</v>
      </c>
      <c r="H12" s="3" t="s">
        <v>63</v>
      </c>
      <c r="J12" s="13"/>
      <c r="K12" s="13"/>
      <c r="L12" s="102"/>
      <c r="M12" s="103"/>
      <c r="N12" s="103"/>
      <c r="O12" s="103"/>
      <c r="P12" s="103"/>
    </row>
    <row r="13" spans="1:16" x14ac:dyDescent="0.4">
      <c r="A13" s="3" t="s">
        <v>60</v>
      </c>
      <c r="B13" s="3" t="s">
        <v>65</v>
      </c>
      <c r="C13" s="6" t="s">
        <v>42</v>
      </c>
      <c r="D13" s="7" t="s">
        <v>62</v>
      </c>
      <c r="E13" s="8">
        <v>44231</v>
      </c>
      <c r="F13" s="7">
        <v>16</v>
      </c>
      <c r="G13" s="99">
        <v>109760</v>
      </c>
      <c r="H13" s="3" t="s">
        <v>63</v>
      </c>
      <c r="J13" t="s">
        <v>931</v>
      </c>
    </row>
    <row r="14" spans="1:16" x14ac:dyDescent="0.4">
      <c r="A14" s="3" t="s">
        <v>54</v>
      </c>
      <c r="B14" s="3" t="s">
        <v>58</v>
      </c>
      <c r="C14" s="6" t="s">
        <v>45</v>
      </c>
      <c r="D14" s="7" t="s">
        <v>56</v>
      </c>
      <c r="E14" s="8">
        <v>44233</v>
      </c>
      <c r="F14" s="7">
        <v>8</v>
      </c>
      <c r="G14" s="99">
        <v>142560</v>
      </c>
      <c r="H14" s="3" t="s">
        <v>63</v>
      </c>
      <c r="J14" s="3" t="s">
        <v>907</v>
      </c>
      <c r="K14" s="3" t="s">
        <v>916</v>
      </c>
      <c r="L14" s="3" t="s">
        <v>921</v>
      </c>
    </row>
    <row r="15" spans="1:16" x14ac:dyDescent="0.4">
      <c r="A15" s="3" t="s">
        <v>54</v>
      </c>
      <c r="B15" s="3" t="s">
        <v>65</v>
      </c>
      <c r="C15" s="6" t="s">
        <v>47</v>
      </c>
      <c r="D15" s="7" t="s">
        <v>64</v>
      </c>
      <c r="E15" s="8">
        <v>44245</v>
      </c>
      <c r="F15" s="7">
        <v>10</v>
      </c>
      <c r="G15" s="99">
        <v>68600</v>
      </c>
      <c r="H15" s="3" t="s">
        <v>63</v>
      </c>
      <c r="J15" s="3" t="s">
        <v>929</v>
      </c>
      <c r="K15" s="7">
        <f t="array" ref="K15">SUM(IF(($B$4:$B$34=$J15)*($A$4:$A$34=K$14),$F$4:$F$34))</f>
        <v>66</v>
      </c>
      <c r="L15" s="7">
        <f t="array" ref="L15">SUM(IF(($B$4:$B$34=$J15)*($A$4:$A$34=L$14),$F$4:$F$34))</f>
        <v>56</v>
      </c>
    </row>
    <row r="16" spans="1:16" x14ac:dyDescent="0.4">
      <c r="A16" s="3" t="s">
        <v>54</v>
      </c>
      <c r="B16" s="3" t="s">
        <v>58</v>
      </c>
      <c r="C16" s="6" t="s">
        <v>48</v>
      </c>
      <c r="D16" s="7" t="s">
        <v>64</v>
      </c>
      <c r="E16" s="8">
        <v>44246</v>
      </c>
      <c r="F16" s="7">
        <v>37</v>
      </c>
      <c r="G16" s="99">
        <v>538350</v>
      </c>
      <c r="H16" s="3" t="s">
        <v>57</v>
      </c>
      <c r="J16" s="3" t="s">
        <v>918</v>
      </c>
      <c r="K16" s="7">
        <f t="array" ref="K16">SUM(IF(($B$4:$B$34=$J16)*($A$4:$A$34=K$14),$F$4:$F$34))</f>
        <v>109</v>
      </c>
      <c r="L16" s="7">
        <f t="array" ref="L16">SUM(IF(($B$4:$B$34=$J16)*($A$4:$A$34=L$14),$F$4:$F$34))</f>
        <v>52</v>
      </c>
    </row>
    <row r="17" spans="1:12" x14ac:dyDescent="0.4">
      <c r="A17" s="3" t="s">
        <v>60</v>
      </c>
      <c r="B17" s="3" t="s">
        <v>55</v>
      </c>
      <c r="C17" s="3" t="s">
        <v>69</v>
      </c>
      <c r="D17" s="7" t="s">
        <v>62</v>
      </c>
      <c r="E17" s="8">
        <v>44231</v>
      </c>
      <c r="F17" s="7">
        <v>31</v>
      </c>
      <c r="G17" s="99">
        <v>210490</v>
      </c>
      <c r="H17" s="3" t="s">
        <v>57</v>
      </c>
      <c r="J17" s="3" t="s">
        <v>922</v>
      </c>
      <c r="K17" s="7">
        <f t="array" ref="K17">SUM(IF(($B$4:$B$34=$J17)*($A$4:$A$34=K$14),$F$4:$F$34))</f>
        <v>71</v>
      </c>
      <c r="L17" s="7">
        <f t="array" ref="L17">SUM(IF(($B$4:$B$34=$J17)*($A$4:$A$34=L$14),$F$4:$F$34))</f>
        <v>50</v>
      </c>
    </row>
    <row r="18" spans="1:12" x14ac:dyDescent="0.4">
      <c r="A18" s="3" t="s">
        <v>60</v>
      </c>
      <c r="B18" s="3" t="s">
        <v>61</v>
      </c>
      <c r="C18" s="3" t="s">
        <v>70</v>
      </c>
      <c r="D18" s="7" t="s">
        <v>71</v>
      </c>
      <c r="E18" s="8">
        <v>44237</v>
      </c>
      <c r="F18" s="7">
        <v>30</v>
      </c>
      <c r="G18" s="99">
        <v>342000</v>
      </c>
      <c r="H18" s="3" t="s">
        <v>63</v>
      </c>
      <c r="J18" s="3" t="s">
        <v>925</v>
      </c>
      <c r="K18" s="7">
        <f t="array" ref="K18">SUM(IF(($B$4:$B$34=$J18)*($A$4:$A$34=K$14),$F$4:$F$34))</f>
        <v>70</v>
      </c>
      <c r="L18" s="7">
        <f t="array" ref="L18">SUM(IF(($B$4:$B$34=$J18)*($A$4:$A$34=L$14),$F$4:$F$34))</f>
        <v>43</v>
      </c>
    </row>
    <row r="19" spans="1:12" x14ac:dyDescent="0.4">
      <c r="A19" s="3" t="s">
        <v>54</v>
      </c>
      <c r="B19" s="3" t="s">
        <v>67</v>
      </c>
      <c r="C19" s="3" t="s">
        <v>72</v>
      </c>
      <c r="D19" s="7" t="s">
        <v>59</v>
      </c>
      <c r="E19" s="8">
        <v>44249</v>
      </c>
      <c r="F19" s="7">
        <v>37</v>
      </c>
      <c r="G19" s="99">
        <v>0</v>
      </c>
      <c r="H19" s="3" t="s">
        <v>57</v>
      </c>
      <c r="J19" s="3" t="s">
        <v>917</v>
      </c>
      <c r="K19" s="7">
        <f t="array" ref="K19">SUM(IF(($B$4:$B$34=$J19)*($A$4:$A$34=K$14),$F$4:$F$34))</f>
        <v>36</v>
      </c>
      <c r="L19" s="7">
        <f t="array" ref="L19">SUM(IF(($B$4:$B$34=$J19)*($A$4:$A$34=L$14),$F$4:$F$34))</f>
        <v>31</v>
      </c>
    </row>
    <row r="20" spans="1:12" x14ac:dyDescent="0.4">
      <c r="A20" s="3" t="s">
        <v>60</v>
      </c>
      <c r="B20" s="3" t="s">
        <v>58</v>
      </c>
      <c r="C20" s="3" t="s">
        <v>73</v>
      </c>
      <c r="D20" s="7" t="s">
        <v>68</v>
      </c>
      <c r="E20" s="8">
        <v>44250</v>
      </c>
      <c r="F20" s="7">
        <v>13</v>
      </c>
      <c r="G20" s="9">
        <v>126100</v>
      </c>
      <c r="H20" s="3" t="s">
        <v>63</v>
      </c>
      <c r="J20" s="13"/>
    </row>
    <row r="21" spans="1:12" x14ac:dyDescent="0.4">
      <c r="A21" s="3" t="s">
        <v>54</v>
      </c>
      <c r="B21" s="3" t="s">
        <v>61</v>
      </c>
      <c r="C21" s="3" t="s">
        <v>74</v>
      </c>
      <c r="D21" s="7" t="s">
        <v>59</v>
      </c>
      <c r="E21" s="8">
        <v>44254</v>
      </c>
      <c r="F21" s="7">
        <v>2</v>
      </c>
      <c r="G21" s="9">
        <v>36000</v>
      </c>
      <c r="H21" s="3" t="s">
        <v>63</v>
      </c>
      <c r="J21" t="s">
        <v>932</v>
      </c>
    </row>
    <row r="22" spans="1:12" x14ac:dyDescent="0.4">
      <c r="A22" s="3" t="s">
        <v>60</v>
      </c>
      <c r="B22" s="3" t="s">
        <v>58</v>
      </c>
      <c r="C22" s="3" t="s">
        <v>75</v>
      </c>
      <c r="D22" s="7" t="s">
        <v>62</v>
      </c>
      <c r="E22" s="8">
        <v>44234</v>
      </c>
      <c r="F22" s="7">
        <v>19</v>
      </c>
      <c r="G22" s="9">
        <v>419520</v>
      </c>
      <c r="H22" s="3" t="s">
        <v>63</v>
      </c>
      <c r="J22" s="113" t="s">
        <v>933</v>
      </c>
      <c r="K22" s="113"/>
      <c r="L22" s="18" t="s">
        <v>934</v>
      </c>
    </row>
    <row r="23" spans="1:12" x14ac:dyDescent="0.4">
      <c r="A23" s="3" t="s">
        <v>60</v>
      </c>
      <c r="B23" s="3" t="s">
        <v>65</v>
      </c>
      <c r="C23" s="3" t="s">
        <v>76</v>
      </c>
      <c r="D23" s="7" t="s">
        <v>77</v>
      </c>
      <c r="E23" s="8">
        <v>44247</v>
      </c>
      <c r="F23" s="7">
        <v>22</v>
      </c>
      <c r="G23" s="9">
        <v>388080</v>
      </c>
      <c r="H23" s="3" t="s">
        <v>63</v>
      </c>
      <c r="J23" s="16">
        <v>44228</v>
      </c>
      <c r="K23" s="16">
        <v>44236</v>
      </c>
      <c r="L23" s="132" t="str" cm="1">
        <f t="array" ref="L23:L26">TEXT(FREQUENCY($E$4:$E$34,$K$23:$K$26)/COUNT($E$4:$E$34),"0.0%")</f>
        <v>38.7%</v>
      </c>
    </row>
    <row r="24" spans="1:12" x14ac:dyDescent="0.4">
      <c r="A24" s="3" t="s">
        <v>54</v>
      </c>
      <c r="B24" s="3" t="s">
        <v>58</v>
      </c>
      <c r="C24" s="3" t="s">
        <v>78</v>
      </c>
      <c r="D24" s="7" t="s">
        <v>66</v>
      </c>
      <c r="E24" s="8">
        <v>44239</v>
      </c>
      <c r="F24" s="7">
        <v>2</v>
      </c>
      <c r="G24" s="9">
        <v>30000</v>
      </c>
      <c r="H24" s="3" t="s">
        <v>63</v>
      </c>
      <c r="J24" s="16">
        <v>44237</v>
      </c>
      <c r="K24" s="16">
        <v>44243</v>
      </c>
      <c r="L24" s="17" t="str">
        <v>19.4%</v>
      </c>
    </row>
    <row r="25" spans="1:12" x14ac:dyDescent="0.4">
      <c r="A25" s="3" t="s">
        <v>60</v>
      </c>
      <c r="B25" s="3" t="s">
        <v>67</v>
      </c>
      <c r="C25" s="3" t="s">
        <v>79</v>
      </c>
      <c r="D25" s="7" t="s">
        <v>68</v>
      </c>
      <c r="E25" s="8">
        <v>44254</v>
      </c>
      <c r="F25" s="7">
        <v>37</v>
      </c>
      <c r="G25" s="9">
        <v>646020</v>
      </c>
      <c r="H25" s="3" t="s">
        <v>57</v>
      </c>
      <c r="J25" s="16">
        <v>44244</v>
      </c>
      <c r="K25" s="16">
        <v>44250</v>
      </c>
      <c r="L25" s="17" t="str">
        <v>29.0%</v>
      </c>
    </row>
    <row r="26" spans="1:12" x14ac:dyDescent="0.4">
      <c r="A26" s="3" t="s">
        <v>54</v>
      </c>
      <c r="B26" s="3" t="s">
        <v>61</v>
      </c>
      <c r="C26" s="3" t="s">
        <v>80</v>
      </c>
      <c r="D26" s="7" t="s">
        <v>66</v>
      </c>
      <c r="E26" s="8">
        <v>44239</v>
      </c>
      <c r="F26" s="7">
        <v>8</v>
      </c>
      <c r="G26" s="9">
        <v>118800</v>
      </c>
      <c r="H26" s="3" t="s">
        <v>63</v>
      </c>
      <c r="J26" s="16">
        <v>44251</v>
      </c>
      <c r="K26" s="16" t="s">
        <v>53</v>
      </c>
      <c r="L26" s="17" t="str">
        <v>12.9%</v>
      </c>
    </row>
    <row r="27" spans="1:12" x14ac:dyDescent="0.4">
      <c r="A27" s="3" t="s">
        <v>54</v>
      </c>
      <c r="B27" s="3" t="s">
        <v>58</v>
      </c>
      <c r="C27" s="3" t="s">
        <v>81</v>
      </c>
      <c r="D27" s="7" t="s">
        <v>59</v>
      </c>
      <c r="E27" s="8">
        <v>44253</v>
      </c>
      <c r="F27" s="7">
        <v>23</v>
      </c>
      <c r="G27" s="9">
        <v>338100</v>
      </c>
      <c r="H27" s="3" t="s">
        <v>57</v>
      </c>
    </row>
    <row r="28" spans="1:12" x14ac:dyDescent="0.4">
      <c r="A28" s="3" t="s">
        <v>54</v>
      </c>
      <c r="B28" s="3" t="s">
        <v>61</v>
      </c>
      <c r="C28" s="3" t="s">
        <v>82</v>
      </c>
      <c r="D28" s="7" t="s">
        <v>59</v>
      </c>
      <c r="E28" s="8">
        <v>44253</v>
      </c>
      <c r="F28" s="7">
        <v>16</v>
      </c>
      <c r="G28" s="9">
        <v>235200</v>
      </c>
      <c r="H28" s="3" t="s">
        <v>63</v>
      </c>
    </row>
    <row r="29" spans="1:12" x14ac:dyDescent="0.4">
      <c r="A29" s="3" t="s">
        <v>54</v>
      </c>
      <c r="B29" s="3" t="s">
        <v>67</v>
      </c>
      <c r="C29" s="3" t="s">
        <v>83</v>
      </c>
      <c r="D29" s="7" t="s">
        <v>56</v>
      </c>
      <c r="E29" s="8">
        <v>44228</v>
      </c>
      <c r="F29" s="7">
        <v>29</v>
      </c>
      <c r="G29" s="9">
        <v>0</v>
      </c>
      <c r="H29" s="3" t="s">
        <v>57</v>
      </c>
    </row>
    <row r="30" spans="1:12" x14ac:dyDescent="0.4">
      <c r="A30" s="3" t="s">
        <v>54</v>
      </c>
      <c r="B30" s="3" t="s">
        <v>65</v>
      </c>
      <c r="C30" s="3" t="s">
        <v>84</v>
      </c>
      <c r="D30" s="7" t="s">
        <v>66</v>
      </c>
      <c r="E30" s="8">
        <v>44240</v>
      </c>
      <c r="F30" s="7">
        <v>28</v>
      </c>
      <c r="G30" s="9">
        <v>493920</v>
      </c>
      <c r="H30" s="3" t="s">
        <v>63</v>
      </c>
    </row>
    <row r="31" spans="1:12" x14ac:dyDescent="0.4">
      <c r="A31" s="3" t="s">
        <v>60</v>
      </c>
      <c r="B31" s="3" t="s">
        <v>58</v>
      </c>
      <c r="C31" s="3" t="s">
        <v>85</v>
      </c>
      <c r="D31" s="7" t="s">
        <v>71</v>
      </c>
      <c r="E31" s="8">
        <v>44239</v>
      </c>
      <c r="F31" s="7">
        <v>20</v>
      </c>
      <c r="G31" s="9">
        <v>294000</v>
      </c>
      <c r="H31" s="3" t="s">
        <v>57</v>
      </c>
    </row>
    <row r="32" spans="1:12" x14ac:dyDescent="0.4">
      <c r="A32" s="3" t="s">
        <v>54</v>
      </c>
      <c r="B32" s="3" t="s">
        <v>61</v>
      </c>
      <c r="C32" s="3" t="s">
        <v>86</v>
      </c>
      <c r="D32" s="7" t="s">
        <v>66</v>
      </c>
      <c r="E32" s="8">
        <v>44236</v>
      </c>
      <c r="F32" s="7">
        <v>1</v>
      </c>
      <c r="G32" s="9">
        <v>10000</v>
      </c>
      <c r="H32" s="3" t="s">
        <v>63</v>
      </c>
    </row>
    <row r="33" spans="1:8" x14ac:dyDescent="0.4">
      <c r="A33" s="3" t="s">
        <v>60</v>
      </c>
      <c r="B33" s="3" t="s">
        <v>65</v>
      </c>
      <c r="C33" s="3" t="s">
        <v>87</v>
      </c>
      <c r="D33" s="7" t="s">
        <v>62</v>
      </c>
      <c r="E33" s="8">
        <v>44231</v>
      </c>
      <c r="F33" s="7">
        <v>5</v>
      </c>
      <c r="G33" s="9">
        <v>34650</v>
      </c>
      <c r="H33" s="3" t="s">
        <v>63</v>
      </c>
    </row>
    <row r="34" spans="1:8" x14ac:dyDescent="0.4">
      <c r="A34" s="3" t="s">
        <v>54</v>
      </c>
      <c r="B34" s="3" t="s">
        <v>65</v>
      </c>
      <c r="C34" s="3" t="s">
        <v>88</v>
      </c>
      <c r="D34" s="7" t="s">
        <v>56</v>
      </c>
      <c r="E34" s="8">
        <v>44232</v>
      </c>
      <c r="F34" s="7">
        <v>21</v>
      </c>
      <c r="G34" s="9">
        <v>308700</v>
      </c>
      <c r="H34" s="3" t="s">
        <v>63</v>
      </c>
    </row>
  </sheetData>
  <mergeCells count="4">
    <mergeCell ref="J3:J4"/>
    <mergeCell ref="K3:K4"/>
    <mergeCell ref="L3:L4"/>
    <mergeCell ref="J22:K2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/>
  <dimension ref="B2:T57"/>
  <sheetViews>
    <sheetView topLeftCell="A16" zoomScaleNormal="100" workbookViewId="0">
      <selection activeCell="M32" sqref="M32"/>
    </sheetView>
  </sheetViews>
  <sheetFormatPr defaultColWidth="9" defaultRowHeight="19.5" customHeight="1" x14ac:dyDescent="0.4"/>
  <cols>
    <col min="1" max="1" width="1.59765625" style="74" customWidth="1"/>
    <col min="2" max="3" width="9" style="71"/>
    <col min="4" max="4" width="15.09765625" style="71" customWidth="1"/>
    <col min="5" max="5" width="9.296875" style="72" bestFit="1" customWidth="1"/>
    <col min="6" max="7" width="10.69921875" style="72" bestFit="1" customWidth="1"/>
    <col min="8" max="8" width="11.796875" style="72" customWidth="1"/>
    <col min="9" max="10" width="1.59765625" style="74" customWidth="1"/>
    <col min="11" max="11" width="9.69921875" style="71" customWidth="1"/>
    <col min="12" max="18" width="9.69921875" style="74" customWidth="1"/>
    <col min="19" max="19" width="11.5" style="74" bestFit="1" customWidth="1"/>
    <col min="20" max="20" width="10.19921875" style="74" bestFit="1" customWidth="1"/>
    <col min="21" max="16384" width="9" style="74"/>
  </cols>
  <sheetData>
    <row r="2" spans="2:19" ht="19.5" customHeight="1" x14ac:dyDescent="0.4">
      <c r="B2" s="70" t="s">
        <v>992</v>
      </c>
      <c r="F2" s="73"/>
      <c r="G2" s="73"/>
      <c r="H2" s="73"/>
    </row>
    <row r="3" spans="2:19" ht="19.5" customHeight="1" x14ac:dyDescent="0.4">
      <c r="B3" s="19" t="s">
        <v>993</v>
      </c>
      <c r="C3" s="19" t="s">
        <v>994</v>
      </c>
      <c r="D3" s="19" t="s">
        <v>995</v>
      </c>
      <c r="E3" s="88" t="s">
        <v>996</v>
      </c>
      <c r="F3" s="88" t="s">
        <v>997</v>
      </c>
      <c r="G3" s="88" t="s">
        <v>998</v>
      </c>
      <c r="H3" s="88" t="s">
        <v>999</v>
      </c>
      <c r="K3" s="70" t="s">
        <v>1000</v>
      </c>
    </row>
    <row r="4" spans="2:19" ht="19.5" customHeight="1" x14ac:dyDescent="0.4">
      <c r="B4" s="75">
        <v>24</v>
      </c>
      <c r="C4" s="76" t="s">
        <v>647</v>
      </c>
      <c r="D4" s="76" t="s">
        <v>648</v>
      </c>
      <c r="E4" s="106">
        <v>13200</v>
      </c>
      <c r="F4" s="78">
        <v>5</v>
      </c>
      <c r="G4" s="78">
        <v>3</v>
      </c>
      <c r="H4" s="79" t="s">
        <v>649</v>
      </c>
      <c r="K4" s="89" t="s">
        <v>994</v>
      </c>
      <c r="L4" s="89" t="s">
        <v>1002</v>
      </c>
      <c r="M4" s="89" t="s">
        <v>1003</v>
      </c>
    </row>
    <row r="5" spans="2:19" ht="19.5" customHeight="1" x14ac:dyDescent="0.4">
      <c r="B5" s="80">
        <v>41</v>
      </c>
      <c r="C5" s="81" t="s">
        <v>650</v>
      </c>
      <c r="D5" s="76" t="s">
        <v>651</v>
      </c>
      <c r="E5" s="106">
        <v>22500</v>
      </c>
      <c r="F5" s="82">
        <v>3</v>
      </c>
      <c r="G5" s="82">
        <v>0</v>
      </c>
      <c r="H5" s="79" t="s">
        <v>652</v>
      </c>
      <c r="K5" s="81" t="s">
        <v>1001</v>
      </c>
      <c r="L5" s="81" t="s">
        <v>1005</v>
      </c>
      <c r="M5" s="81" t="s">
        <v>635</v>
      </c>
    </row>
    <row r="6" spans="2:19" ht="19.5" customHeight="1" x14ac:dyDescent="0.4">
      <c r="B6" s="80">
        <v>50</v>
      </c>
      <c r="C6" s="81" t="s">
        <v>653</v>
      </c>
      <c r="D6" s="76" t="s">
        <v>654</v>
      </c>
      <c r="E6" s="106">
        <v>45000</v>
      </c>
      <c r="F6" s="82">
        <v>15</v>
      </c>
      <c r="G6" s="82">
        <v>0</v>
      </c>
      <c r="H6" s="79" t="s">
        <v>652</v>
      </c>
      <c r="K6" s="81" t="s">
        <v>1006</v>
      </c>
      <c r="L6" s="81" t="s">
        <v>1007</v>
      </c>
      <c r="M6" s="81" t="s">
        <v>635</v>
      </c>
    </row>
    <row r="7" spans="2:19" ht="19.5" customHeight="1" x14ac:dyDescent="0.4">
      <c r="B7" s="80">
        <v>29</v>
      </c>
      <c r="C7" s="81" t="s">
        <v>655</v>
      </c>
      <c r="D7" s="76" t="s">
        <v>656</v>
      </c>
      <c r="E7" s="106">
        <v>14200</v>
      </c>
      <c r="F7" s="82">
        <v>15</v>
      </c>
      <c r="G7" s="82">
        <v>0</v>
      </c>
      <c r="H7" s="79" t="s">
        <v>652</v>
      </c>
      <c r="K7" s="81" t="s">
        <v>1004</v>
      </c>
      <c r="L7" s="81" t="s">
        <v>1005</v>
      </c>
      <c r="M7" s="81" t="s">
        <v>640</v>
      </c>
    </row>
    <row r="8" spans="2:19" ht="19.5" customHeight="1" x14ac:dyDescent="0.4">
      <c r="B8" s="80">
        <v>42</v>
      </c>
      <c r="C8" s="81" t="s">
        <v>655</v>
      </c>
      <c r="D8" s="76" t="s">
        <v>656</v>
      </c>
      <c r="E8" s="106">
        <v>28400</v>
      </c>
      <c r="F8" s="82">
        <v>5</v>
      </c>
      <c r="G8" s="82">
        <v>1</v>
      </c>
      <c r="H8" s="79" t="s">
        <v>657</v>
      </c>
      <c r="K8" s="81" t="s">
        <v>1008</v>
      </c>
      <c r="L8" s="81" t="s">
        <v>1007</v>
      </c>
      <c r="M8" s="81" t="s">
        <v>640</v>
      </c>
    </row>
    <row r="9" spans="2:19" ht="19.5" customHeight="1" x14ac:dyDescent="0.4">
      <c r="B9" s="80">
        <v>7</v>
      </c>
      <c r="C9" s="81" t="s">
        <v>655</v>
      </c>
      <c r="D9" s="76" t="s">
        <v>656</v>
      </c>
      <c r="E9" s="106">
        <v>13000</v>
      </c>
      <c r="F9" s="82">
        <v>10</v>
      </c>
      <c r="G9" s="82">
        <v>0</v>
      </c>
      <c r="H9" s="79" t="s">
        <v>652</v>
      </c>
    </row>
    <row r="10" spans="2:19" ht="19.5" customHeight="1" x14ac:dyDescent="0.4">
      <c r="B10" s="80">
        <v>45</v>
      </c>
      <c r="C10" s="81" t="s">
        <v>653</v>
      </c>
      <c r="D10" s="76" t="s">
        <v>654</v>
      </c>
      <c r="E10" s="106">
        <v>24000</v>
      </c>
      <c r="F10" s="82">
        <v>14</v>
      </c>
      <c r="G10" s="82">
        <v>1</v>
      </c>
      <c r="H10" s="79" t="s">
        <v>657</v>
      </c>
      <c r="K10" s="70" t="s">
        <v>1009</v>
      </c>
    </row>
    <row r="11" spans="2:19" ht="19.5" customHeight="1" x14ac:dyDescent="0.4">
      <c r="B11" s="80">
        <v>16</v>
      </c>
      <c r="C11" s="81" t="s">
        <v>655</v>
      </c>
      <c r="D11" s="76" t="s">
        <v>656</v>
      </c>
      <c r="E11" s="106">
        <v>12900</v>
      </c>
      <c r="F11" s="82">
        <v>5</v>
      </c>
      <c r="G11" s="82">
        <v>1</v>
      </c>
      <c r="H11" s="79" t="s">
        <v>657</v>
      </c>
      <c r="K11" s="90"/>
      <c r="L11" s="91">
        <v>0</v>
      </c>
      <c r="M11" s="91">
        <v>10</v>
      </c>
      <c r="N11" s="91">
        <v>20</v>
      </c>
      <c r="O11" s="91">
        <v>30</v>
      </c>
      <c r="P11" s="91">
        <v>40</v>
      </c>
      <c r="Q11" s="91">
        <v>50</v>
      </c>
      <c r="R11" s="91">
        <v>60</v>
      </c>
      <c r="S11" s="91">
        <v>70</v>
      </c>
    </row>
    <row r="12" spans="2:19" ht="19.5" customHeight="1" x14ac:dyDescent="0.4">
      <c r="B12" s="80">
        <v>16</v>
      </c>
      <c r="C12" s="81" t="s">
        <v>647</v>
      </c>
      <c r="D12" s="76" t="s">
        <v>648</v>
      </c>
      <c r="E12" s="106">
        <v>12800</v>
      </c>
      <c r="F12" s="82">
        <v>6</v>
      </c>
      <c r="G12" s="82">
        <v>1</v>
      </c>
      <c r="H12" s="79" t="s">
        <v>657</v>
      </c>
      <c r="K12" s="92"/>
      <c r="L12" s="93">
        <v>10</v>
      </c>
      <c r="M12" s="93">
        <v>20</v>
      </c>
      <c r="N12" s="93">
        <v>30</v>
      </c>
      <c r="O12" s="93">
        <v>40</v>
      </c>
      <c r="P12" s="93">
        <v>50</v>
      </c>
      <c r="Q12" s="93">
        <v>60</v>
      </c>
      <c r="R12" s="93">
        <v>70</v>
      </c>
      <c r="S12" s="93"/>
    </row>
    <row r="13" spans="2:19" ht="19.5" customHeight="1" x14ac:dyDescent="0.4">
      <c r="B13" s="80">
        <v>51</v>
      </c>
      <c r="C13" s="81" t="s">
        <v>647</v>
      </c>
      <c r="D13" s="76" t="s">
        <v>648</v>
      </c>
      <c r="E13" s="106">
        <v>33000</v>
      </c>
      <c r="F13" s="82">
        <v>8</v>
      </c>
      <c r="G13" s="82">
        <v>0</v>
      </c>
      <c r="H13" s="79" t="s">
        <v>652</v>
      </c>
      <c r="K13" s="81" t="s">
        <v>1001</v>
      </c>
      <c r="L13" s="83">
        <v>12800</v>
      </c>
      <c r="M13" s="83">
        <v>12800</v>
      </c>
      <c r="N13" s="83">
        <v>13200</v>
      </c>
      <c r="O13" s="83">
        <v>14800</v>
      </c>
      <c r="P13" s="83">
        <v>19800</v>
      </c>
      <c r="Q13" s="83">
        <v>33000</v>
      </c>
      <c r="R13" s="83">
        <v>58300</v>
      </c>
      <c r="S13" s="83">
        <v>89500</v>
      </c>
    </row>
    <row r="14" spans="2:19" ht="19.5" customHeight="1" x14ac:dyDescent="0.4">
      <c r="B14" s="80">
        <v>46</v>
      </c>
      <c r="C14" s="81" t="s">
        <v>647</v>
      </c>
      <c r="D14" s="76" t="s">
        <v>648</v>
      </c>
      <c r="E14" s="106">
        <v>19800</v>
      </c>
      <c r="F14" s="82">
        <v>8</v>
      </c>
      <c r="G14" s="82">
        <v>2</v>
      </c>
      <c r="H14" s="79" t="s">
        <v>658</v>
      </c>
      <c r="K14" s="81" t="s">
        <v>1006</v>
      </c>
      <c r="L14" s="83">
        <v>13100</v>
      </c>
      <c r="M14" s="83">
        <v>13100</v>
      </c>
      <c r="N14" s="83">
        <v>13700</v>
      </c>
      <c r="O14" s="83">
        <v>16100</v>
      </c>
      <c r="P14" s="83">
        <v>24000</v>
      </c>
      <c r="Q14" s="83">
        <v>45000</v>
      </c>
      <c r="R14" s="83">
        <v>85500</v>
      </c>
      <c r="S14" s="83">
        <v>134800</v>
      </c>
    </row>
    <row r="15" spans="2:19" ht="19.5" customHeight="1" x14ac:dyDescent="0.4">
      <c r="B15" s="80">
        <v>22</v>
      </c>
      <c r="C15" s="81" t="s">
        <v>647</v>
      </c>
      <c r="D15" s="76" t="s">
        <v>648</v>
      </c>
      <c r="E15" s="106">
        <v>13200</v>
      </c>
      <c r="F15" s="82">
        <v>21</v>
      </c>
      <c r="G15" s="82">
        <v>0</v>
      </c>
      <c r="H15" s="79" t="s">
        <v>652</v>
      </c>
      <c r="K15" s="81" t="s">
        <v>1004</v>
      </c>
      <c r="L15" s="83">
        <v>12700</v>
      </c>
      <c r="M15" s="83">
        <v>12600</v>
      </c>
      <c r="N15" s="83">
        <v>13500</v>
      </c>
      <c r="O15" s="83">
        <v>16700</v>
      </c>
      <c r="P15" s="83">
        <v>22500</v>
      </c>
      <c r="Q15" s="83">
        <v>26500</v>
      </c>
      <c r="R15" s="83">
        <v>32200</v>
      </c>
      <c r="S15" s="83">
        <v>43100</v>
      </c>
    </row>
    <row r="16" spans="2:19" ht="19.5" customHeight="1" x14ac:dyDescent="0.4">
      <c r="B16" s="80">
        <v>6</v>
      </c>
      <c r="C16" s="81" t="s">
        <v>647</v>
      </c>
      <c r="D16" s="76" t="s">
        <v>648</v>
      </c>
      <c r="E16" s="106">
        <v>12800</v>
      </c>
      <c r="F16" s="82">
        <v>7</v>
      </c>
      <c r="G16" s="82">
        <v>0</v>
      </c>
      <c r="H16" s="79" t="s">
        <v>652</v>
      </c>
      <c r="K16" s="81" t="s">
        <v>1008</v>
      </c>
      <c r="L16" s="83">
        <v>13000</v>
      </c>
      <c r="M16" s="83">
        <v>12900</v>
      </c>
      <c r="N16" s="83">
        <v>14200</v>
      </c>
      <c r="O16" s="83">
        <v>19100</v>
      </c>
      <c r="P16" s="83">
        <v>28400</v>
      </c>
      <c r="Q16" s="83">
        <v>34900</v>
      </c>
      <c r="R16" s="83">
        <v>43900</v>
      </c>
      <c r="S16" s="83">
        <v>60700</v>
      </c>
    </row>
    <row r="17" spans="2:20" ht="19.5" customHeight="1" x14ac:dyDescent="0.4">
      <c r="B17" s="80">
        <v>22</v>
      </c>
      <c r="C17" s="81" t="s">
        <v>650</v>
      </c>
      <c r="D17" s="76" t="s">
        <v>651</v>
      </c>
      <c r="E17" s="77">
        <v>13500</v>
      </c>
      <c r="F17" s="82">
        <v>21</v>
      </c>
      <c r="G17" s="82">
        <v>2</v>
      </c>
      <c r="H17" s="79" t="s">
        <v>658</v>
      </c>
    </row>
    <row r="18" spans="2:20" ht="19.5" customHeight="1" x14ac:dyDescent="0.4">
      <c r="B18" s="80">
        <v>21</v>
      </c>
      <c r="C18" s="81" t="s">
        <v>653</v>
      </c>
      <c r="D18" s="76" t="s">
        <v>654</v>
      </c>
      <c r="E18" s="77">
        <v>13700</v>
      </c>
      <c r="F18" s="82">
        <v>20</v>
      </c>
      <c r="G18" s="82">
        <v>0</v>
      </c>
      <c r="H18" s="79" t="s">
        <v>652</v>
      </c>
    </row>
    <row r="19" spans="2:20" ht="19.5" customHeight="1" x14ac:dyDescent="0.4">
      <c r="B19" s="80">
        <v>13</v>
      </c>
      <c r="C19" s="81" t="s">
        <v>655</v>
      </c>
      <c r="D19" s="76" t="s">
        <v>656</v>
      </c>
      <c r="E19" s="77">
        <v>12900</v>
      </c>
      <c r="F19" s="82">
        <v>8</v>
      </c>
      <c r="G19" s="82">
        <v>0</v>
      </c>
      <c r="H19" s="79" t="s">
        <v>652</v>
      </c>
      <c r="K19" s="70" t="s">
        <v>1010</v>
      </c>
      <c r="O19" s="70" t="s">
        <v>1011</v>
      </c>
    </row>
    <row r="20" spans="2:20" ht="19.5" customHeight="1" x14ac:dyDescent="0.4">
      <c r="B20" s="80">
        <v>29</v>
      </c>
      <c r="C20" s="81" t="s">
        <v>647</v>
      </c>
      <c r="D20" s="76" t="s">
        <v>648</v>
      </c>
      <c r="E20" s="77">
        <v>13200</v>
      </c>
      <c r="F20" s="82">
        <v>24</v>
      </c>
      <c r="G20" s="82">
        <v>0</v>
      </c>
      <c r="H20" s="79" t="s">
        <v>652</v>
      </c>
      <c r="K20" s="124" t="s">
        <v>1012</v>
      </c>
      <c r="L20" s="125"/>
      <c r="M20" s="105" t="s">
        <v>1013</v>
      </c>
      <c r="O20" s="128" t="s">
        <v>994</v>
      </c>
      <c r="P20" s="91">
        <v>0</v>
      </c>
      <c r="Q20" s="91">
        <v>20</v>
      </c>
      <c r="R20" s="91">
        <v>30</v>
      </c>
      <c r="S20" s="91">
        <v>40</v>
      </c>
      <c r="T20" s="91">
        <v>60</v>
      </c>
    </row>
    <row r="21" spans="2:20" ht="19.5" customHeight="1" x14ac:dyDescent="0.4">
      <c r="B21" s="80">
        <v>61</v>
      </c>
      <c r="C21" s="81" t="s">
        <v>650</v>
      </c>
      <c r="D21" s="76" t="s">
        <v>651</v>
      </c>
      <c r="E21" s="77">
        <v>32200</v>
      </c>
      <c r="F21" s="82">
        <v>23</v>
      </c>
      <c r="G21" s="82">
        <v>1</v>
      </c>
      <c r="H21" s="79" t="s">
        <v>657</v>
      </c>
      <c r="K21" s="84">
        <v>1</v>
      </c>
      <c r="L21" s="85">
        <v>10</v>
      </c>
      <c r="M21" s="76" t="str">
        <f t="array" ref="M21:M27">TEXT(FREQUENCY(B4:B39,L21:L27),"[&gt;0]00명;미가입")</f>
        <v>03명</v>
      </c>
      <c r="O21" s="129"/>
      <c r="P21" s="93">
        <v>20</v>
      </c>
      <c r="Q21" s="93">
        <v>30</v>
      </c>
      <c r="R21" s="93">
        <v>40</v>
      </c>
      <c r="S21" s="93">
        <v>60</v>
      </c>
      <c r="T21" s="93">
        <v>80</v>
      </c>
    </row>
    <row r="22" spans="2:20" ht="19.5" customHeight="1" x14ac:dyDescent="0.4">
      <c r="B22" s="80">
        <v>12</v>
      </c>
      <c r="C22" s="81" t="s">
        <v>650</v>
      </c>
      <c r="D22" s="76" t="s">
        <v>651</v>
      </c>
      <c r="E22" s="77">
        <v>12600</v>
      </c>
      <c r="F22" s="82">
        <v>20</v>
      </c>
      <c r="G22" s="82">
        <v>2</v>
      </c>
      <c r="H22" s="79" t="s">
        <v>658</v>
      </c>
      <c r="K22" s="84">
        <v>11</v>
      </c>
      <c r="L22" s="85">
        <v>20</v>
      </c>
      <c r="M22" s="76" t="str">
        <v>06명</v>
      </c>
      <c r="O22" s="86" t="s">
        <v>1001</v>
      </c>
      <c r="P22" s="87">
        <f t="array" ref="P22">IFERROR(AVERAGE(IF(($C$4:$C$39=$O22)*($B$4:$B$39&gt;=P$20)*($B$4:$B$39&lt;P$21),$F$4:$F$39)),"")</f>
        <v>7.333333333333333</v>
      </c>
      <c r="Q22" s="87">
        <f t="array" ref="Q22">IFERROR(AVERAGE(IF(($C$4:$C$39=$O22)*($B$4:$B$39&gt;=Q$20)*($B$4:$B$39&lt;Q$21),$F$4:$F$39)),"")</f>
        <v>16.75</v>
      </c>
      <c r="R22" s="87" t="str">
        <f t="array" ref="R22">IFERROR(AVERAGE(IF(($C$4:$C$39=$O22)*($B$4:$B$39&gt;=R$20)*($B$4:$B$39&lt;R$21),$F$4:$F$39)),"")</f>
        <v/>
      </c>
      <c r="S22" s="87">
        <f t="array" ref="S22">IFERROR(AVERAGE(IF(($C$4:$C$39=$O22)*($B$4:$B$39&gt;=S$20)*($B$4:$B$39&lt;S$21),$F$4:$F$39)),"")</f>
        <v>8</v>
      </c>
      <c r="T22" s="87" t="str">
        <f t="array" ref="T22">IFERROR(AVERAGE(IF(($C$4:$C$39=$O22)*($B$4:$B$39&gt;=T$20)*($B$4:$B$39&lt;T$21),$F$4:$F$39)),"")</f>
        <v/>
      </c>
    </row>
    <row r="23" spans="2:20" ht="19.5" customHeight="1" x14ac:dyDescent="0.4">
      <c r="B23" s="80">
        <v>64</v>
      </c>
      <c r="C23" s="81" t="s">
        <v>655</v>
      </c>
      <c r="D23" s="76" t="s">
        <v>656</v>
      </c>
      <c r="E23" s="77">
        <v>43900</v>
      </c>
      <c r="F23" s="82">
        <v>7</v>
      </c>
      <c r="G23" s="82">
        <v>0</v>
      </c>
      <c r="H23" s="79" t="s">
        <v>652</v>
      </c>
      <c r="K23" s="84">
        <v>21</v>
      </c>
      <c r="L23" s="85">
        <v>30</v>
      </c>
      <c r="M23" s="76" t="str">
        <v>12명</v>
      </c>
      <c r="O23" s="81" t="s">
        <v>1004</v>
      </c>
      <c r="P23" s="87">
        <f t="array" ref="P23">IFERROR(AVERAGE(IF(($C$4:$C$39=$O23)*($B$4:$B$39&gt;=P$20)*($B$4:$B$39&lt;P$21),$F$4:$F$39)),"")</f>
        <v>20.5</v>
      </c>
      <c r="Q23" s="87">
        <f t="array" ref="Q23">IFERROR(AVERAGE(IF(($C$4:$C$39=$O23)*($B$4:$B$39&gt;=Q$20)*($B$4:$B$39&lt;Q$21),$F$4:$F$39)),"")</f>
        <v>21</v>
      </c>
      <c r="R23" s="87" t="str">
        <f t="array" ref="R23">IFERROR(AVERAGE(IF(($C$4:$C$39=$O23)*($B$4:$B$39&gt;=R$20)*($B$4:$B$39&lt;R$21),$F$4:$F$39)),"")</f>
        <v/>
      </c>
      <c r="S23" s="87">
        <f t="array" ref="S23">IFERROR(AVERAGE(IF(($C$4:$C$39=$O23)*($B$4:$B$39&gt;=S$20)*($B$4:$B$39&lt;S$21),$F$4:$F$39)),"")</f>
        <v>5</v>
      </c>
      <c r="T23" s="87">
        <f t="array" ref="T23">IFERROR(AVERAGE(IF(($C$4:$C$39=$O23)*($B$4:$B$39&gt;=T$20)*($B$4:$B$39&lt;T$21),$F$4:$F$39)),"")</f>
        <v>23</v>
      </c>
    </row>
    <row r="24" spans="2:20" ht="19.5" customHeight="1" x14ac:dyDescent="0.4">
      <c r="B24" s="80">
        <v>29</v>
      </c>
      <c r="C24" s="81" t="s">
        <v>647</v>
      </c>
      <c r="D24" s="76" t="s">
        <v>648</v>
      </c>
      <c r="E24" s="77">
        <v>13200</v>
      </c>
      <c r="F24" s="82">
        <v>17</v>
      </c>
      <c r="G24" s="82">
        <v>2</v>
      </c>
      <c r="H24" s="79" t="s">
        <v>658</v>
      </c>
      <c r="K24" s="84">
        <v>31</v>
      </c>
      <c r="L24" s="85">
        <v>40</v>
      </c>
      <c r="M24" s="76" t="str">
        <v>미가입</v>
      </c>
      <c r="O24" s="81" t="s">
        <v>1006</v>
      </c>
      <c r="P24" s="87">
        <f t="array" ref="P24">IFERROR(AVERAGE(IF(($C$4:$C$39=$O24)*($B$4:$B$39&gt;=P$20)*($B$4:$B$39&lt;P$21),$F$4:$F$39)),"")</f>
        <v>9</v>
      </c>
      <c r="Q24" s="87">
        <f t="array" ref="Q24">IFERROR(AVERAGE(IF(($C$4:$C$39=$O24)*($B$4:$B$39&gt;=Q$20)*($B$4:$B$39&lt;Q$21),$F$4:$F$39)),"")</f>
        <v>8.6666666666666661</v>
      </c>
      <c r="R24" s="87" t="str">
        <f t="array" ref="R24">IFERROR(AVERAGE(IF(($C$4:$C$39=$O24)*($B$4:$B$39&gt;=R$20)*($B$4:$B$39&lt;R$21),$F$4:$F$39)),"")</f>
        <v/>
      </c>
      <c r="S24" s="87">
        <f t="array" ref="S24">IFERROR(AVERAGE(IF(($C$4:$C$39=$O24)*($B$4:$B$39&gt;=S$20)*($B$4:$B$39&lt;S$21),$F$4:$F$39)),"")</f>
        <v>13</v>
      </c>
      <c r="T24" s="87" t="str">
        <f t="array" ref="T24">IFERROR(AVERAGE(IF(($C$4:$C$39=$O24)*($B$4:$B$39&gt;=T$20)*($B$4:$B$39&lt;T$21),$F$4:$F$39)),"")</f>
        <v/>
      </c>
    </row>
    <row r="25" spans="2:20" ht="19.5" customHeight="1" x14ac:dyDescent="0.4">
      <c r="B25" s="80">
        <v>17</v>
      </c>
      <c r="C25" s="81" t="s">
        <v>650</v>
      </c>
      <c r="D25" s="76" t="s">
        <v>651</v>
      </c>
      <c r="E25" s="77">
        <v>12600</v>
      </c>
      <c r="F25" s="82">
        <v>21</v>
      </c>
      <c r="G25" s="82">
        <v>2</v>
      </c>
      <c r="H25" s="79" t="s">
        <v>658</v>
      </c>
      <c r="K25" s="84">
        <v>41</v>
      </c>
      <c r="L25" s="85">
        <v>50</v>
      </c>
      <c r="M25" s="76" t="str">
        <v>07명</v>
      </c>
      <c r="O25" s="81" t="s">
        <v>1008</v>
      </c>
      <c r="P25" s="87">
        <f t="array" ref="P25">IFERROR(AVERAGE(IF(($C$4:$C$39=$O25)*($B$4:$B$39&gt;=P$20)*($B$4:$B$39&lt;P$21),$F$4:$F$39)),"")</f>
        <v>7.666666666666667</v>
      </c>
      <c r="Q25" s="87">
        <f t="array" ref="Q25">IFERROR(AVERAGE(IF(($C$4:$C$39=$O25)*($B$4:$B$39&gt;=Q$20)*($B$4:$B$39&lt;Q$21),$F$4:$F$39)),"")</f>
        <v>16.5</v>
      </c>
      <c r="R25" s="87" t="str">
        <f t="array" ref="R25">IFERROR(AVERAGE(IF(($C$4:$C$39=$O25)*($B$4:$B$39&gt;=R$20)*($B$4:$B$39&lt;R$21),$F$4:$F$39)),"")</f>
        <v/>
      </c>
      <c r="S25" s="87">
        <f t="array" ref="S25">IFERROR(AVERAGE(IF(($C$4:$C$39=$O25)*($B$4:$B$39&gt;=S$20)*($B$4:$B$39&lt;S$21),$F$4:$F$39)),"")</f>
        <v>12.333333333333334</v>
      </c>
      <c r="T25" s="87">
        <f t="array" ref="T25">IFERROR(AVERAGE(IF(($C$4:$C$39=$O25)*($B$4:$B$39&gt;=T$20)*($B$4:$B$39&lt;T$21),$F$4:$F$39)),"")</f>
        <v>13.5</v>
      </c>
    </row>
    <row r="26" spans="2:20" ht="19.5" customHeight="1" x14ac:dyDescent="0.4">
      <c r="B26" s="80">
        <v>29</v>
      </c>
      <c r="C26" s="81" t="s">
        <v>653</v>
      </c>
      <c r="D26" s="76" t="s">
        <v>654</v>
      </c>
      <c r="E26" s="77">
        <v>13700</v>
      </c>
      <c r="F26" s="82">
        <v>2</v>
      </c>
      <c r="G26" s="82">
        <v>2</v>
      </c>
      <c r="H26" s="79" t="s">
        <v>659</v>
      </c>
      <c r="K26" s="84">
        <v>51</v>
      </c>
      <c r="L26" s="85">
        <v>60</v>
      </c>
      <c r="M26" s="76" t="str">
        <v>05명</v>
      </c>
    </row>
    <row r="27" spans="2:20" ht="19.5" customHeight="1" x14ac:dyDescent="0.4">
      <c r="B27" s="80">
        <v>26</v>
      </c>
      <c r="C27" s="81" t="s">
        <v>653</v>
      </c>
      <c r="D27" s="76" t="s">
        <v>654</v>
      </c>
      <c r="E27" s="77">
        <v>13700</v>
      </c>
      <c r="F27" s="82">
        <v>4</v>
      </c>
      <c r="G27" s="82">
        <v>1</v>
      </c>
      <c r="H27" s="79" t="s">
        <v>657</v>
      </c>
      <c r="K27" s="84">
        <v>61</v>
      </c>
      <c r="L27" s="85">
        <v>70</v>
      </c>
      <c r="M27" s="76" t="str">
        <v>03명</v>
      </c>
    </row>
    <row r="28" spans="2:20" ht="17.399999999999999" x14ac:dyDescent="0.4">
      <c r="B28" s="80">
        <v>59</v>
      </c>
      <c r="C28" s="81" t="s">
        <v>653</v>
      </c>
      <c r="D28" s="76" t="s">
        <v>654</v>
      </c>
      <c r="E28" s="77">
        <v>45000</v>
      </c>
      <c r="F28" s="82">
        <v>2</v>
      </c>
      <c r="G28" s="82">
        <v>1</v>
      </c>
      <c r="H28" s="79" t="s">
        <v>657</v>
      </c>
    </row>
    <row r="29" spans="2:20" ht="17.399999999999999" x14ac:dyDescent="0.4">
      <c r="B29" s="80">
        <v>43</v>
      </c>
      <c r="C29" s="81" t="s">
        <v>650</v>
      </c>
      <c r="D29" s="76" t="s">
        <v>651</v>
      </c>
      <c r="E29" s="77">
        <v>22500</v>
      </c>
      <c r="F29" s="82">
        <v>5</v>
      </c>
      <c r="G29" s="82">
        <v>2</v>
      </c>
      <c r="H29" s="79" t="s">
        <v>658</v>
      </c>
    </row>
    <row r="30" spans="2:20" ht="17.399999999999999" x14ac:dyDescent="0.4">
      <c r="B30" s="80">
        <v>53</v>
      </c>
      <c r="C30" s="81" t="s">
        <v>653</v>
      </c>
      <c r="D30" s="76" t="s">
        <v>654</v>
      </c>
      <c r="E30" s="77">
        <v>45000</v>
      </c>
      <c r="F30" s="82">
        <v>21</v>
      </c>
      <c r="G30" s="82">
        <v>2</v>
      </c>
      <c r="H30" s="79" t="s">
        <v>658</v>
      </c>
    </row>
    <row r="31" spans="2:20" ht="17.399999999999999" x14ac:dyDescent="0.4">
      <c r="B31" s="80">
        <v>29</v>
      </c>
      <c r="C31" s="81" t="s">
        <v>655</v>
      </c>
      <c r="D31" s="76" t="s">
        <v>656</v>
      </c>
      <c r="E31" s="77">
        <v>14200</v>
      </c>
      <c r="F31" s="82">
        <v>18</v>
      </c>
      <c r="G31" s="82">
        <v>1</v>
      </c>
      <c r="H31" s="79" t="s">
        <v>657</v>
      </c>
    </row>
    <row r="32" spans="2:20" ht="17.399999999999999" x14ac:dyDescent="0.4">
      <c r="B32" s="80">
        <v>18</v>
      </c>
      <c r="C32" s="81" t="s">
        <v>647</v>
      </c>
      <c r="D32" s="76" t="s">
        <v>648</v>
      </c>
      <c r="E32" s="77">
        <v>12800</v>
      </c>
      <c r="F32" s="82">
        <v>9</v>
      </c>
      <c r="G32" s="82">
        <v>1</v>
      </c>
      <c r="H32" s="79" t="s">
        <v>657</v>
      </c>
    </row>
    <row r="33" spans="2:17" ht="17.399999999999999" x14ac:dyDescent="0.4">
      <c r="B33" s="80">
        <v>41</v>
      </c>
      <c r="C33" s="81" t="s">
        <v>650</v>
      </c>
      <c r="D33" s="76" t="s">
        <v>651</v>
      </c>
      <c r="E33" s="77">
        <v>22500</v>
      </c>
      <c r="F33" s="82">
        <v>7</v>
      </c>
      <c r="G33" s="82">
        <v>0</v>
      </c>
      <c r="H33" s="79" t="s">
        <v>652</v>
      </c>
    </row>
    <row r="34" spans="2:17" ht="17.399999999999999" x14ac:dyDescent="0.4">
      <c r="B34" s="80">
        <v>8</v>
      </c>
      <c r="C34" s="81" t="s">
        <v>653</v>
      </c>
      <c r="D34" s="76" t="s">
        <v>654</v>
      </c>
      <c r="E34" s="77">
        <v>13100</v>
      </c>
      <c r="F34" s="82">
        <v>9</v>
      </c>
      <c r="G34" s="82">
        <v>2</v>
      </c>
      <c r="H34" s="79" t="s">
        <v>658</v>
      </c>
    </row>
    <row r="35" spans="2:17" ht="17.399999999999999" x14ac:dyDescent="0.4">
      <c r="B35" s="80">
        <v>64</v>
      </c>
      <c r="C35" s="81" t="s">
        <v>655</v>
      </c>
      <c r="D35" s="76" t="s">
        <v>656</v>
      </c>
      <c r="E35" s="77">
        <v>43900</v>
      </c>
      <c r="F35" s="82">
        <v>20</v>
      </c>
      <c r="G35" s="82">
        <v>1</v>
      </c>
      <c r="H35" s="79" t="s">
        <v>657</v>
      </c>
    </row>
    <row r="36" spans="2:17" ht="17.399999999999999" x14ac:dyDescent="0.4">
      <c r="B36" s="80">
        <v>21</v>
      </c>
      <c r="C36" s="81" t="s">
        <v>655</v>
      </c>
      <c r="D36" s="76" t="s">
        <v>656</v>
      </c>
      <c r="E36" s="77">
        <v>14200</v>
      </c>
      <c r="F36" s="82">
        <v>12</v>
      </c>
      <c r="G36" s="82">
        <v>2</v>
      </c>
      <c r="H36" s="79" t="s">
        <v>658</v>
      </c>
    </row>
    <row r="37" spans="2:17" ht="17.399999999999999" x14ac:dyDescent="0.4">
      <c r="B37" s="80">
        <v>25</v>
      </c>
      <c r="C37" s="81" t="s">
        <v>655</v>
      </c>
      <c r="D37" s="76" t="s">
        <v>656</v>
      </c>
      <c r="E37" s="77">
        <v>14200</v>
      </c>
      <c r="F37" s="82">
        <v>21</v>
      </c>
      <c r="G37" s="82">
        <v>0</v>
      </c>
      <c r="H37" s="79" t="s">
        <v>652</v>
      </c>
    </row>
    <row r="38" spans="2:17" ht="17.399999999999999" x14ac:dyDescent="0.4">
      <c r="B38" s="80">
        <v>53</v>
      </c>
      <c r="C38" s="81" t="s">
        <v>655</v>
      </c>
      <c r="D38" s="76" t="s">
        <v>656</v>
      </c>
      <c r="E38" s="77">
        <v>34900</v>
      </c>
      <c r="F38" s="82">
        <v>23</v>
      </c>
      <c r="G38" s="82">
        <v>0</v>
      </c>
      <c r="H38" s="79" t="s">
        <v>652</v>
      </c>
    </row>
    <row r="39" spans="2:17" ht="17.399999999999999" x14ac:dyDescent="0.4">
      <c r="B39" s="80">
        <v>59</v>
      </c>
      <c r="C39" s="81" t="s">
        <v>655</v>
      </c>
      <c r="D39" s="76" t="s">
        <v>656</v>
      </c>
      <c r="E39" s="77">
        <v>34900</v>
      </c>
      <c r="F39" s="82">
        <v>9</v>
      </c>
      <c r="G39" s="82">
        <v>1</v>
      </c>
      <c r="H39" s="79" t="s">
        <v>657</v>
      </c>
      <c r="O39"/>
      <c r="P39"/>
      <c r="Q39"/>
    </row>
    <row r="40" spans="2:17" ht="17.399999999999999" x14ac:dyDescent="0.4">
      <c r="O40"/>
      <c r="P40"/>
      <c r="Q40"/>
    </row>
    <row r="41" spans="2:17" ht="17.399999999999999" x14ac:dyDescent="0.4">
      <c r="O41"/>
      <c r="P41"/>
      <c r="Q41"/>
    </row>
    <row r="42" spans="2:17" ht="17.399999999999999" x14ac:dyDescent="0.4">
      <c r="O42"/>
      <c r="P42"/>
      <c r="Q42"/>
    </row>
    <row r="43" spans="2:17" ht="17.399999999999999" x14ac:dyDescent="0.4">
      <c r="O43"/>
      <c r="P43"/>
      <c r="Q43"/>
    </row>
    <row r="44" spans="2:17" ht="17.399999999999999" x14ac:dyDescent="0.4">
      <c r="O44"/>
      <c r="P44"/>
      <c r="Q44"/>
    </row>
    <row r="45" spans="2:17" ht="17.399999999999999" x14ac:dyDescent="0.4">
      <c r="O45"/>
      <c r="P45"/>
      <c r="Q45"/>
    </row>
    <row r="46" spans="2:17" ht="17.399999999999999" x14ac:dyDescent="0.4">
      <c r="O46"/>
      <c r="P46"/>
    </row>
    <row r="47" spans="2:17" ht="17.399999999999999" x14ac:dyDescent="0.4">
      <c r="O47"/>
      <c r="P47"/>
    </row>
    <row r="48" spans="2:17" ht="17.399999999999999" x14ac:dyDescent="0.4">
      <c r="O48"/>
      <c r="P48"/>
    </row>
    <row r="49" spans="15:16" ht="17.399999999999999" x14ac:dyDescent="0.4">
      <c r="O49"/>
      <c r="P49"/>
    </row>
    <row r="50" spans="15:16" ht="17.399999999999999" x14ac:dyDescent="0.4">
      <c r="O50"/>
      <c r="P50"/>
    </row>
    <row r="51" spans="15:16" ht="17.399999999999999" x14ac:dyDescent="0.4">
      <c r="O51"/>
      <c r="P51"/>
    </row>
    <row r="52" spans="15:16" ht="17.399999999999999" x14ac:dyDescent="0.4">
      <c r="O52"/>
      <c r="P52"/>
    </row>
    <row r="53" spans="15:16" ht="17.399999999999999" x14ac:dyDescent="0.4">
      <c r="O53"/>
      <c r="P53"/>
    </row>
    <row r="54" spans="15:16" ht="17.399999999999999" x14ac:dyDescent="0.4">
      <c r="O54"/>
      <c r="P54"/>
    </row>
    <row r="55" spans="15:16" ht="17.399999999999999" x14ac:dyDescent="0.4">
      <c r="O55"/>
      <c r="P55"/>
    </row>
    <row r="56" spans="15:16" ht="17.399999999999999" x14ac:dyDescent="0.4">
      <c r="O56"/>
    </row>
    <row r="57" spans="15:16" ht="17.399999999999999" x14ac:dyDescent="0.4">
      <c r="O57"/>
    </row>
  </sheetData>
  <mergeCells count="2">
    <mergeCell ref="K20:L20"/>
    <mergeCell ref="O20:O21"/>
  </mergeCells>
  <phoneticPr fontId="4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"/>
  <dimension ref="B2:O55"/>
  <sheetViews>
    <sheetView topLeftCell="A30" zoomScaleNormal="100" workbookViewId="0">
      <selection activeCell="K43" sqref="K43"/>
    </sheetView>
  </sheetViews>
  <sheetFormatPr defaultRowHeight="17.399999999999999" x14ac:dyDescent="0.4"/>
  <cols>
    <col min="1" max="1" width="2" customWidth="1"/>
    <col min="2" max="2" width="11.19921875" customWidth="1"/>
    <col min="3" max="3" width="13" bestFit="1" customWidth="1"/>
    <col min="4" max="4" width="11" bestFit="1" customWidth="1"/>
    <col min="5" max="5" width="9.296875" bestFit="1" customWidth="1"/>
    <col min="6" max="6" width="11.296875" bestFit="1" customWidth="1"/>
    <col min="7" max="7" width="11.19921875" bestFit="1" customWidth="1"/>
    <col min="8" max="8" width="10.296875" customWidth="1"/>
    <col min="9" max="9" width="11.09765625" customWidth="1"/>
    <col min="10" max="10" width="17.19921875" bestFit="1" customWidth="1"/>
    <col min="11" max="11" width="11.19921875" bestFit="1" customWidth="1"/>
    <col min="12" max="12" width="10" bestFit="1" customWidth="1"/>
    <col min="13" max="15" width="13" bestFit="1" customWidth="1"/>
  </cols>
  <sheetData>
    <row r="2" spans="2:15" x14ac:dyDescent="0.4">
      <c r="B2" t="s">
        <v>935</v>
      </c>
    </row>
    <row r="3" spans="2:15" x14ac:dyDescent="0.4">
      <c r="B3" s="19" t="s">
        <v>936</v>
      </c>
      <c r="C3" s="19" t="s">
        <v>937</v>
      </c>
      <c r="D3" s="19" t="s">
        <v>938</v>
      </c>
      <c r="E3" s="19" t="s">
        <v>939</v>
      </c>
      <c r="F3" s="19" t="s">
        <v>940</v>
      </c>
      <c r="G3" s="19" t="s">
        <v>941</v>
      </c>
      <c r="H3" s="19" t="s">
        <v>942</v>
      </c>
      <c r="I3" s="19" t="s">
        <v>943</v>
      </c>
      <c r="J3" s="19" t="s">
        <v>944</v>
      </c>
      <c r="K3" s="19" t="s">
        <v>945</v>
      </c>
      <c r="L3" s="19" t="s">
        <v>946</v>
      </c>
      <c r="M3" s="19" t="s">
        <v>947</v>
      </c>
      <c r="N3" s="19" t="s">
        <v>948</v>
      </c>
      <c r="O3" s="19" t="s">
        <v>949</v>
      </c>
    </row>
    <row r="4" spans="2:15" x14ac:dyDescent="0.4">
      <c r="B4" s="3" t="s">
        <v>108</v>
      </c>
      <c r="C4" s="3" t="s">
        <v>109</v>
      </c>
      <c r="D4" s="3" t="s">
        <v>194</v>
      </c>
      <c r="E4" s="3">
        <v>67</v>
      </c>
      <c r="F4" s="3">
        <v>1</v>
      </c>
      <c r="G4" s="3" t="s">
        <v>195</v>
      </c>
      <c r="H4" s="3" t="s">
        <v>196</v>
      </c>
      <c r="I4" s="3">
        <v>4</v>
      </c>
      <c r="J4" s="3">
        <v>40</v>
      </c>
      <c r="K4" s="3" t="s">
        <v>197</v>
      </c>
      <c r="L4" s="9">
        <v>400000</v>
      </c>
      <c r="M4" s="9">
        <v>400000</v>
      </c>
      <c r="N4" s="20">
        <v>0</v>
      </c>
      <c r="O4" s="3" t="s">
        <v>198</v>
      </c>
    </row>
    <row r="5" spans="2:15" x14ac:dyDescent="0.4">
      <c r="B5" s="3" t="s">
        <v>111</v>
      </c>
      <c r="C5" s="3" t="s">
        <v>112</v>
      </c>
      <c r="D5" s="3" t="s">
        <v>199</v>
      </c>
      <c r="E5" s="3">
        <v>84</v>
      </c>
      <c r="F5" s="3">
        <v>3</v>
      </c>
      <c r="G5" s="3" t="s">
        <v>200</v>
      </c>
      <c r="H5" s="3" t="s">
        <v>196</v>
      </c>
      <c r="I5" s="3">
        <v>1</v>
      </c>
      <c r="J5" s="3">
        <v>4</v>
      </c>
      <c r="K5" s="3" t="s">
        <v>197</v>
      </c>
      <c r="L5" s="9">
        <v>40000</v>
      </c>
      <c r="M5" s="9">
        <v>32000</v>
      </c>
      <c r="N5" s="20">
        <v>8000</v>
      </c>
      <c r="O5" s="3" t="s">
        <v>63</v>
      </c>
    </row>
    <row r="6" spans="2:15" x14ac:dyDescent="0.4">
      <c r="B6" s="3" t="s">
        <v>113</v>
      </c>
      <c r="C6" s="3" t="s">
        <v>201</v>
      </c>
      <c r="D6" s="3" t="s">
        <v>194</v>
      </c>
      <c r="E6" s="3">
        <v>74</v>
      </c>
      <c r="F6" s="3">
        <v>2</v>
      </c>
      <c r="G6" s="3" t="s">
        <v>202</v>
      </c>
      <c r="H6" s="3" t="s">
        <v>203</v>
      </c>
      <c r="I6" s="3">
        <v>7</v>
      </c>
      <c r="J6" s="3">
        <v>35</v>
      </c>
      <c r="K6" s="13" t="s">
        <v>197</v>
      </c>
      <c r="L6" s="9">
        <v>350000</v>
      </c>
      <c r="M6" s="9">
        <v>315000</v>
      </c>
      <c r="N6" s="20">
        <v>35000</v>
      </c>
      <c r="O6" s="3" t="s">
        <v>63</v>
      </c>
    </row>
    <row r="7" spans="2:15" x14ac:dyDescent="0.4">
      <c r="B7" s="3" t="s">
        <v>114</v>
      </c>
      <c r="C7" s="3" t="s">
        <v>115</v>
      </c>
      <c r="D7" s="3" t="s">
        <v>194</v>
      </c>
      <c r="E7" s="3">
        <v>79</v>
      </c>
      <c r="F7" s="3">
        <v>3</v>
      </c>
      <c r="G7" s="3" t="s">
        <v>202</v>
      </c>
      <c r="H7" s="3" t="s">
        <v>204</v>
      </c>
      <c r="I7" s="3">
        <v>3</v>
      </c>
      <c r="J7" s="3">
        <v>18</v>
      </c>
      <c r="K7" s="3" t="s">
        <v>197</v>
      </c>
      <c r="L7" s="9">
        <v>180000</v>
      </c>
      <c r="M7" s="9">
        <v>162000</v>
      </c>
      <c r="N7" s="20">
        <v>18000</v>
      </c>
      <c r="O7" s="3" t="s">
        <v>63</v>
      </c>
    </row>
    <row r="8" spans="2:15" x14ac:dyDescent="0.4">
      <c r="B8" s="3" t="s">
        <v>116</v>
      </c>
      <c r="C8" s="3" t="s">
        <v>117</v>
      </c>
      <c r="D8" s="3" t="s">
        <v>199</v>
      </c>
      <c r="E8" s="3">
        <v>81</v>
      </c>
      <c r="F8" s="3">
        <v>5</v>
      </c>
      <c r="G8" s="3" t="s">
        <v>200</v>
      </c>
      <c r="H8" s="3" t="s">
        <v>205</v>
      </c>
      <c r="I8" s="3">
        <v>4</v>
      </c>
      <c r="J8" s="3">
        <v>24</v>
      </c>
      <c r="K8" s="13" t="s">
        <v>197</v>
      </c>
      <c r="L8" s="9">
        <v>240000</v>
      </c>
      <c r="M8" s="9">
        <v>192000</v>
      </c>
      <c r="N8" s="20">
        <v>48000</v>
      </c>
      <c r="O8" s="3" t="s">
        <v>206</v>
      </c>
    </row>
    <row r="9" spans="2:15" x14ac:dyDescent="0.4">
      <c r="B9" s="3" t="s">
        <v>119</v>
      </c>
      <c r="C9" s="3" t="s">
        <v>207</v>
      </c>
      <c r="D9" s="3" t="s">
        <v>194</v>
      </c>
      <c r="E9" s="3">
        <v>93</v>
      </c>
      <c r="F9" s="3">
        <v>1</v>
      </c>
      <c r="G9" s="3" t="s">
        <v>195</v>
      </c>
      <c r="H9" s="3" t="s">
        <v>203</v>
      </c>
      <c r="I9" s="3">
        <v>4</v>
      </c>
      <c r="J9" s="3">
        <v>28</v>
      </c>
      <c r="K9" s="3" t="s">
        <v>197</v>
      </c>
      <c r="L9" s="9">
        <v>280000</v>
      </c>
      <c r="M9" s="9">
        <v>280000</v>
      </c>
      <c r="N9" s="20">
        <v>0</v>
      </c>
      <c r="O9" s="3" t="s">
        <v>198</v>
      </c>
    </row>
    <row r="10" spans="2:15" x14ac:dyDescent="0.4">
      <c r="B10" s="3" t="s">
        <v>120</v>
      </c>
      <c r="C10" s="3" t="s">
        <v>121</v>
      </c>
      <c r="D10" s="3" t="s">
        <v>199</v>
      </c>
      <c r="E10" s="3">
        <v>64</v>
      </c>
      <c r="F10" s="3">
        <v>5</v>
      </c>
      <c r="G10" s="3" t="s">
        <v>202</v>
      </c>
      <c r="H10" s="3" t="s">
        <v>204</v>
      </c>
      <c r="I10" s="3">
        <v>2</v>
      </c>
      <c r="J10" s="3">
        <v>12</v>
      </c>
      <c r="K10" s="3" t="s">
        <v>208</v>
      </c>
      <c r="L10" s="9">
        <v>156000</v>
      </c>
      <c r="M10" s="9">
        <v>140400</v>
      </c>
      <c r="N10" s="20">
        <v>15600</v>
      </c>
      <c r="O10" s="3" t="s">
        <v>206</v>
      </c>
    </row>
    <row r="11" spans="2:15" x14ac:dyDescent="0.4">
      <c r="B11" s="3" t="s">
        <v>122</v>
      </c>
      <c r="C11" s="3" t="s">
        <v>123</v>
      </c>
      <c r="D11" s="3" t="s">
        <v>194</v>
      </c>
      <c r="E11" s="3">
        <v>80</v>
      </c>
      <c r="F11" s="3">
        <v>4</v>
      </c>
      <c r="G11" s="3" t="s">
        <v>200</v>
      </c>
      <c r="H11" s="3" t="s">
        <v>196</v>
      </c>
      <c r="I11" s="3">
        <v>2</v>
      </c>
      <c r="J11" s="3">
        <v>12</v>
      </c>
      <c r="K11" s="13" t="s">
        <v>208</v>
      </c>
      <c r="L11" s="9">
        <v>156000</v>
      </c>
      <c r="M11" s="9">
        <v>124800</v>
      </c>
      <c r="N11" s="20">
        <v>31200</v>
      </c>
      <c r="O11" s="3" t="s">
        <v>63</v>
      </c>
    </row>
    <row r="12" spans="2:15" x14ac:dyDescent="0.4">
      <c r="B12" s="3" t="s">
        <v>124</v>
      </c>
      <c r="C12" s="3" t="s">
        <v>125</v>
      </c>
      <c r="D12" s="3" t="s">
        <v>199</v>
      </c>
      <c r="E12" s="3">
        <v>93</v>
      </c>
      <c r="F12" s="3">
        <v>4</v>
      </c>
      <c r="G12" s="3" t="s">
        <v>200</v>
      </c>
      <c r="H12" s="3" t="s">
        <v>203</v>
      </c>
      <c r="I12" s="3">
        <v>4</v>
      </c>
      <c r="J12" s="3">
        <v>24</v>
      </c>
      <c r="K12" s="3" t="s">
        <v>209</v>
      </c>
      <c r="L12" s="9">
        <v>288000</v>
      </c>
      <c r="M12" s="9">
        <v>230400</v>
      </c>
      <c r="N12" s="20">
        <v>57600</v>
      </c>
      <c r="O12" s="3" t="s">
        <v>63</v>
      </c>
    </row>
    <row r="13" spans="2:15" x14ac:dyDescent="0.4">
      <c r="B13" s="3" t="s">
        <v>127</v>
      </c>
      <c r="C13" s="3" t="s">
        <v>128</v>
      </c>
      <c r="D13" s="3" t="s">
        <v>199</v>
      </c>
      <c r="E13" s="3">
        <v>50</v>
      </c>
      <c r="F13" s="3">
        <v>2</v>
      </c>
      <c r="G13" s="3" t="s">
        <v>202</v>
      </c>
      <c r="H13" s="3" t="s">
        <v>203</v>
      </c>
      <c r="I13" s="3">
        <v>3</v>
      </c>
      <c r="J13" s="3">
        <v>18</v>
      </c>
      <c r="K13" s="3" t="s">
        <v>197</v>
      </c>
      <c r="L13" s="9">
        <v>180000</v>
      </c>
      <c r="M13" s="9">
        <v>162000</v>
      </c>
      <c r="N13" s="20">
        <v>18000</v>
      </c>
      <c r="O13" s="3" t="s">
        <v>63</v>
      </c>
    </row>
    <row r="14" spans="2:15" x14ac:dyDescent="0.4">
      <c r="B14" s="3" t="s">
        <v>129</v>
      </c>
      <c r="C14" s="3" t="s">
        <v>210</v>
      </c>
      <c r="D14" s="3" t="s">
        <v>194</v>
      </c>
      <c r="E14" s="3">
        <v>95</v>
      </c>
      <c r="F14" s="3">
        <v>1</v>
      </c>
      <c r="G14" s="3" t="s">
        <v>200</v>
      </c>
      <c r="H14" s="3" t="s">
        <v>196</v>
      </c>
      <c r="I14" s="3">
        <v>3</v>
      </c>
      <c r="J14" s="3">
        <v>27</v>
      </c>
      <c r="K14" s="13" t="s">
        <v>197</v>
      </c>
      <c r="L14" s="9">
        <v>270000</v>
      </c>
      <c r="M14" s="9">
        <v>216000</v>
      </c>
      <c r="N14" s="20">
        <v>54000</v>
      </c>
      <c r="O14" s="3" t="s">
        <v>63</v>
      </c>
    </row>
    <row r="15" spans="2:15" x14ac:dyDescent="0.4">
      <c r="B15" s="3" t="s">
        <v>130</v>
      </c>
      <c r="C15" s="3" t="s">
        <v>131</v>
      </c>
      <c r="D15" s="3" t="s">
        <v>199</v>
      </c>
      <c r="E15" s="3">
        <v>65</v>
      </c>
      <c r="F15" s="3">
        <v>1</v>
      </c>
      <c r="G15" s="3" t="s">
        <v>195</v>
      </c>
      <c r="H15" s="3" t="s">
        <v>203</v>
      </c>
      <c r="I15" s="3">
        <v>5</v>
      </c>
      <c r="J15" s="3">
        <v>20</v>
      </c>
      <c r="K15" s="3" t="s">
        <v>197</v>
      </c>
      <c r="L15" s="9">
        <v>200000</v>
      </c>
      <c r="M15" s="9">
        <v>200000</v>
      </c>
      <c r="N15" s="20">
        <v>0</v>
      </c>
      <c r="O15" s="3" t="s">
        <v>198</v>
      </c>
    </row>
    <row r="16" spans="2:15" x14ac:dyDescent="0.4">
      <c r="B16" s="3" t="s">
        <v>132</v>
      </c>
      <c r="C16" s="3" t="s">
        <v>133</v>
      </c>
      <c r="D16" s="3" t="s">
        <v>194</v>
      </c>
      <c r="E16" s="3">
        <v>73</v>
      </c>
      <c r="F16" s="3">
        <v>5</v>
      </c>
      <c r="G16" s="3" t="s">
        <v>195</v>
      </c>
      <c r="H16" s="3" t="s">
        <v>204</v>
      </c>
      <c r="I16" s="3">
        <v>7</v>
      </c>
      <c r="J16" s="3">
        <v>59</v>
      </c>
      <c r="K16" s="3" t="s">
        <v>209</v>
      </c>
      <c r="L16" s="9">
        <v>650000</v>
      </c>
      <c r="M16" s="9">
        <v>500000</v>
      </c>
      <c r="N16" s="20">
        <v>150000</v>
      </c>
      <c r="O16" s="3" t="s">
        <v>206</v>
      </c>
    </row>
    <row r="17" spans="2:15" x14ac:dyDescent="0.4">
      <c r="B17" s="3" t="s">
        <v>135</v>
      </c>
      <c r="C17" s="3" t="s">
        <v>136</v>
      </c>
      <c r="D17" s="3" t="s">
        <v>199</v>
      </c>
      <c r="E17" s="3">
        <v>82</v>
      </c>
      <c r="F17" s="3">
        <v>1</v>
      </c>
      <c r="G17" s="3" t="s">
        <v>202</v>
      </c>
      <c r="H17" s="3" t="s">
        <v>196</v>
      </c>
      <c r="I17" s="3">
        <v>6</v>
      </c>
      <c r="J17" s="3">
        <v>54</v>
      </c>
      <c r="K17" s="13" t="s">
        <v>209</v>
      </c>
      <c r="L17" s="9">
        <v>648000</v>
      </c>
      <c r="M17" s="9">
        <v>583200</v>
      </c>
      <c r="N17" s="20">
        <v>64800</v>
      </c>
      <c r="O17" s="3" t="s">
        <v>63</v>
      </c>
    </row>
    <row r="18" spans="2:15" x14ac:dyDescent="0.4">
      <c r="B18" s="3" t="s">
        <v>137</v>
      </c>
      <c r="C18" s="3" t="s">
        <v>138</v>
      </c>
      <c r="D18" s="3" t="s">
        <v>199</v>
      </c>
      <c r="E18" s="3">
        <v>51</v>
      </c>
      <c r="F18" s="3">
        <v>2</v>
      </c>
      <c r="G18" s="3" t="s">
        <v>202</v>
      </c>
      <c r="H18" s="3" t="s">
        <v>196</v>
      </c>
      <c r="I18" s="3">
        <v>2</v>
      </c>
      <c r="J18" s="3">
        <v>16</v>
      </c>
      <c r="K18" s="3" t="s">
        <v>209</v>
      </c>
      <c r="L18" s="9">
        <v>192000</v>
      </c>
      <c r="M18" s="9">
        <v>172800</v>
      </c>
      <c r="N18" s="20">
        <v>19200</v>
      </c>
      <c r="O18" s="3" t="s">
        <v>63</v>
      </c>
    </row>
    <row r="19" spans="2:15" x14ac:dyDescent="0.4">
      <c r="B19" s="3" t="s">
        <v>139</v>
      </c>
      <c r="C19" s="3" t="s">
        <v>140</v>
      </c>
      <c r="D19" s="3" t="s">
        <v>199</v>
      </c>
      <c r="E19" s="3">
        <v>83</v>
      </c>
      <c r="F19" s="3">
        <v>1</v>
      </c>
      <c r="G19" s="3" t="s">
        <v>195</v>
      </c>
      <c r="H19" s="3" t="s">
        <v>205</v>
      </c>
      <c r="I19" s="3">
        <v>1</v>
      </c>
      <c r="J19" s="3">
        <v>4</v>
      </c>
      <c r="K19" s="3" t="s">
        <v>197</v>
      </c>
      <c r="L19" s="9">
        <v>40000</v>
      </c>
      <c r="M19" s="9">
        <v>40000</v>
      </c>
      <c r="N19" s="20">
        <v>0</v>
      </c>
      <c r="O19" s="3" t="s">
        <v>198</v>
      </c>
    </row>
    <row r="20" spans="2:15" x14ac:dyDescent="0.4">
      <c r="B20" s="3" t="s">
        <v>141</v>
      </c>
      <c r="C20" s="3" t="s">
        <v>142</v>
      </c>
      <c r="D20" s="3" t="s">
        <v>194</v>
      </c>
      <c r="E20" s="3">
        <v>56</v>
      </c>
      <c r="F20" s="3">
        <v>1</v>
      </c>
      <c r="G20" s="3" t="s">
        <v>195</v>
      </c>
      <c r="H20" s="3" t="s">
        <v>205</v>
      </c>
      <c r="I20" s="3">
        <v>6</v>
      </c>
      <c r="J20" s="3">
        <v>54</v>
      </c>
      <c r="K20" s="3" t="s">
        <v>197</v>
      </c>
      <c r="L20" s="9">
        <v>540000</v>
      </c>
      <c r="M20" s="9">
        <v>540000</v>
      </c>
      <c r="N20" s="20">
        <v>0</v>
      </c>
      <c r="O20" s="3" t="s">
        <v>198</v>
      </c>
    </row>
    <row r="21" spans="2:15" x14ac:dyDescent="0.4">
      <c r="B21" s="3" t="s">
        <v>143</v>
      </c>
      <c r="C21" s="3" t="s">
        <v>144</v>
      </c>
      <c r="D21" s="3" t="s">
        <v>199</v>
      </c>
      <c r="E21" s="3">
        <v>89</v>
      </c>
      <c r="F21" s="3">
        <v>2</v>
      </c>
      <c r="G21" s="3" t="s">
        <v>200</v>
      </c>
      <c r="H21" s="3" t="s">
        <v>203</v>
      </c>
      <c r="I21" s="3">
        <v>6</v>
      </c>
      <c r="J21" s="3">
        <v>36</v>
      </c>
      <c r="K21" s="13" t="s">
        <v>197</v>
      </c>
      <c r="L21" s="9">
        <v>360000</v>
      </c>
      <c r="M21" s="9">
        <v>288000</v>
      </c>
      <c r="N21" s="20">
        <v>72000</v>
      </c>
      <c r="O21" s="3" t="s">
        <v>63</v>
      </c>
    </row>
    <row r="22" spans="2:15" x14ac:dyDescent="0.4">
      <c r="B22" s="3" t="s">
        <v>145</v>
      </c>
      <c r="C22" s="3" t="s">
        <v>146</v>
      </c>
      <c r="D22" s="3" t="s">
        <v>199</v>
      </c>
      <c r="E22" s="3">
        <v>88</v>
      </c>
      <c r="F22" s="3">
        <v>5</v>
      </c>
      <c r="G22" s="3" t="s">
        <v>195</v>
      </c>
      <c r="H22" s="3" t="s">
        <v>205</v>
      </c>
      <c r="I22" s="3">
        <v>7</v>
      </c>
      <c r="J22" s="3">
        <v>28</v>
      </c>
      <c r="K22" s="3" t="s">
        <v>208</v>
      </c>
      <c r="L22" s="9">
        <v>364000</v>
      </c>
      <c r="M22" s="9">
        <v>364000</v>
      </c>
      <c r="N22" s="20">
        <v>0</v>
      </c>
      <c r="O22" s="3" t="s">
        <v>206</v>
      </c>
    </row>
    <row r="23" spans="2:15" x14ac:dyDescent="0.4">
      <c r="B23" s="3" t="s">
        <v>147</v>
      </c>
      <c r="C23" s="3" t="s">
        <v>148</v>
      </c>
      <c r="D23" s="3" t="s">
        <v>199</v>
      </c>
      <c r="E23" s="3">
        <v>64</v>
      </c>
      <c r="F23" s="3">
        <v>5</v>
      </c>
      <c r="G23" s="3" t="s">
        <v>200</v>
      </c>
      <c r="H23" s="3" t="s">
        <v>205</v>
      </c>
      <c r="I23" s="3">
        <v>2</v>
      </c>
      <c r="J23" s="3">
        <v>8</v>
      </c>
      <c r="K23" s="3" t="s">
        <v>208</v>
      </c>
      <c r="L23" s="9">
        <v>104000</v>
      </c>
      <c r="M23" s="9">
        <v>83200</v>
      </c>
      <c r="N23" s="20">
        <v>20800</v>
      </c>
      <c r="O23" s="3" t="s">
        <v>206</v>
      </c>
    </row>
    <row r="24" spans="2:15" x14ac:dyDescent="0.4">
      <c r="B24" s="3" t="s">
        <v>149</v>
      </c>
      <c r="C24" s="3" t="s">
        <v>150</v>
      </c>
      <c r="D24" s="3" t="s">
        <v>199</v>
      </c>
      <c r="E24" s="3">
        <v>89</v>
      </c>
      <c r="F24" s="3">
        <v>3</v>
      </c>
      <c r="G24" s="3" t="s">
        <v>195</v>
      </c>
      <c r="H24" s="3" t="s">
        <v>205</v>
      </c>
      <c r="I24" s="3">
        <v>1</v>
      </c>
      <c r="J24" s="3">
        <v>4</v>
      </c>
      <c r="K24" s="13" t="s">
        <v>209</v>
      </c>
      <c r="L24" s="9">
        <v>48000</v>
      </c>
      <c r="M24" s="9">
        <v>48000</v>
      </c>
      <c r="N24" s="20">
        <v>0</v>
      </c>
      <c r="O24" s="3" t="s">
        <v>63</v>
      </c>
    </row>
    <row r="25" spans="2:15" x14ac:dyDescent="0.4">
      <c r="B25" s="3" t="s">
        <v>151</v>
      </c>
      <c r="C25" s="3" t="s">
        <v>152</v>
      </c>
      <c r="D25" s="3" t="s">
        <v>199</v>
      </c>
      <c r="E25" s="3">
        <v>53</v>
      </c>
      <c r="F25" s="3">
        <v>1</v>
      </c>
      <c r="G25" s="3" t="s">
        <v>195</v>
      </c>
      <c r="H25" s="3" t="s">
        <v>205</v>
      </c>
      <c r="I25" s="3">
        <v>5</v>
      </c>
      <c r="J25" s="3">
        <v>45</v>
      </c>
      <c r="K25" s="3" t="s">
        <v>208</v>
      </c>
      <c r="L25" s="9">
        <v>585000</v>
      </c>
      <c r="M25" s="9">
        <v>585000</v>
      </c>
      <c r="N25" s="20">
        <v>0</v>
      </c>
      <c r="O25" s="3" t="s">
        <v>198</v>
      </c>
    </row>
    <row r="26" spans="2:15" x14ac:dyDescent="0.4">
      <c r="B26" s="3" t="s">
        <v>153</v>
      </c>
      <c r="C26" s="3" t="s">
        <v>211</v>
      </c>
      <c r="D26" s="3" t="s">
        <v>194</v>
      </c>
      <c r="E26" s="3">
        <v>53</v>
      </c>
      <c r="F26" s="3">
        <v>4</v>
      </c>
      <c r="G26" s="3" t="s">
        <v>202</v>
      </c>
      <c r="H26" s="3" t="s">
        <v>204</v>
      </c>
      <c r="I26" s="3">
        <v>1</v>
      </c>
      <c r="J26" s="3">
        <v>8</v>
      </c>
      <c r="K26" s="3" t="s">
        <v>197</v>
      </c>
      <c r="L26" s="9">
        <v>80000</v>
      </c>
      <c r="M26" s="9">
        <v>72000</v>
      </c>
      <c r="N26" s="20">
        <v>8000</v>
      </c>
      <c r="O26" s="3" t="s">
        <v>63</v>
      </c>
    </row>
    <row r="27" spans="2:15" x14ac:dyDescent="0.4">
      <c r="B27" s="3" t="s">
        <v>154</v>
      </c>
      <c r="C27" s="3" t="s">
        <v>155</v>
      </c>
      <c r="D27" s="3" t="s">
        <v>199</v>
      </c>
      <c r="E27" s="3">
        <v>77</v>
      </c>
      <c r="F27" s="3">
        <v>1</v>
      </c>
      <c r="G27" s="3" t="s">
        <v>200</v>
      </c>
      <c r="H27" s="3" t="s">
        <v>196</v>
      </c>
      <c r="I27" s="3">
        <v>7</v>
      </c>
      <c r="J27" s="3">
        <v>70</v>
      </c>
      <c r="K27" s="3" t="s">
        <v>197</v>
      </c>
      <c r="L27" s="9">
        <v>700000</v>
      </c>
      <c r="M27" s="9">
        <v>560000</v>
      </c>
      <c r="N27" s="20">
        <v>140000</v>
      </c>
      <c r="O27" s="3" t="s">
        <v>63</v>
      </c>
    </row>
    <row r="28" spans="2:15" x14ac:dyDescent="0.4">
      <c r="B28" s="3" t="s">
        <v>156</v>
      </c>
      <c r="C28" s="3" t="s">
        <v>157</v>
      </c>
      <c r="D28" s="3" t="s">
        <v>199</v>
      </c>
      <c r="E28" s="3">
        <v>85</v>
      </c>
      <c r="F28" s="3">
        <v>3</v>
      </c>
      <c r="G28" s="3" t="s">
        <v>202</v>
      </c>
      <c r="H28" s="3" t="s">
        <v>204</v>
      </c>
      <c r="I28" s="3">
        <v>5</v>
      </c>
      <c r="J28" s="3">
        <v>40</v>
      </c>
      <c r="K28" s="13" t="s">
        <v>208</v>
      </c>
      <c r="L28" s="9">
        <v>520000</v>
      </c>
      <c r="M28" s="9">
        <v>468000</v>
      </c>
      <c r="N28" s="20">
        <v>52000</v>
      </c>
      <c r="O28" s="3" t="s">
        <v>63</v>
      </c>
    </row>
    <row r="29" spans="2:15" x14ac:dyDescent="0.4">
      <c r="B29" s="3" t="s">
        <v>158</v>
      </c>
      <c r="C29" s="3" t="s">
        <v>159</v>
      </c>
      <c r="D29" s="3" t="s">
        <v>194</v>
      </c>
      <c r="E29" s="3">
        <v>79</v>
      </c>
      <c r="F29" s="3">
        <v>5</v>
      </c>
      <c r="G29" s="3" t="s">
        <v>200</v>
      </c>
      <c r="H29" s="3" t="s">
        <v>204</v>
      </c>
      <c r="I29" s="3">
        <v>2</v>
      </c>
      <c r="J29" s="3">
        <v>16</v>
      </c>
      <c r="K29" s="3" t="s">
        <v>209</v>
      </c>
      <c r="L29" s="9">
        <v>192000</v>
      </c>
      <c r="M29" s="9">
        <v>153600</v>
      </c>
      <c r="N29" s="20">
        <v>38400</v>
      </c>
      <c r="O29" s="3" t="s">
        <v>206</v>
      </c>
    </row>
    <row r="31" spans="2:15" x14ac:dyDescent="0.4">
      <c r="B31" s="21" t="s">
        <v>957</v>
      </c>
      <c r="I31" s="21" t="s">
        <v>958</v>
      </c>
      <c r="L31" t="s">
        <v>959</v>
      </c>
    </row>
    <row r="32" spans="2:15" x14ac:dyDescent="0.4">
      <c r="B32" s="22" t="s">
        <v>960</v>
      </c>
      <c r="C32" s="23">
        <v>5</v>
      </c>
      <c r="D32" s="23">
        <v>4</v>
      </c>
      <c r="E32" s="23">
        <v>3</v>
      </c>
      <c r="F32" s="23">
        <v>2</v>
      </c>
      <c r="G32" s="23">
        <v>1</v>
      </c>
      <c r="I32" s="24" t="s">
        <v>961</v>
      </c>
      <c r="J32" s="24" t="s">
        <v>962</v>
      </c>
      <c r="L32" s="3" t="s">
        <v>963</v>
      </c>
      <c r="M32" s="3" t="s">
        <v>964</v>
      </c>
      <c r="N32" s="3" t="s">
        <v>965</v>
      </c>
      <c r="O32" s="3" t="s">
        <v>966</v>
      </c>
    </row>
    <row r="33" spans="2:15" x14ac:dyDescent="0.4">
      <c r="B33" s="22" t="s">
        <v>967</v>
      </c>
      <c r="C33" s="9">
        <v>500000</v>
      </c>
      <c r="D33" s="9">
        <v>600000</v>
      </c>
      <c r="E33" s="9">
        <v>700000</v>
      </c>
      <c r="F33" s="9">
        <v>800000</v>
      </c>
      <c r="G33" s="9">
        <v>900000</v>
      </c>
      <c r="I33" s="7" t="s">
        <v>956</v>
      </c>
      <c r="J33" s="25">
        <v>0.2</v>
      </c>
      <c r="L33" s="3">
        <v>5</v>
      </c>
      <c r="M33" s="11">
        <v>54200</v>
      </c>
      <c r="N33" s="11">
        <v>57300</v>
      </c>
      <c r="O33" s="11">
        <v>52100</v>
      </c>
    </row>
    <row r="34" spans="2:15" x14ac:dyDescent="0.4">
      <c r="I34" s="7" t="s">
        <v>955</v>
      </c>
      <c r="J34" s="25">
        <v>0.1</v>
      </c>
      <c r="L34" s="3">
        <v>4</v>
      </c>
      <c r="M34" s="11">
        <v>48200</v>
      </c>
      <c r="N34" s="11">
        <v>52300</v>
      </c>
      <c r="O34" s="11">
        <v>49000</v>
      </c>
    </row>
    <row r="35" spans="2:15" x14ac:dyDescent="0.4">
      <c r="I35" s="7" t="s">
        <v>952</v>
      </c>
      <c r="J35" s="25">
        <v>0</v>
      </c>
      <c r="L35" s="3">
        <v>3</v>
      </c>
      <c r="M35" s="11">
        <v>45200</v>
      </c>
      <c r="N35" s="11">
        <v>47000</v>
      </c>
      <c r="O35" s="11">
        <v>44200</v>
      </c>
    </row>
    <row r="36" spans="2:15" x14ac:dyDescent="0.4">
      <c r="B36" s="21" t="s">
        <v>968</v>
      </c>
      <c r="L36" s="3">
        <v>2</v>
      </c>
      <c r="M36" s="11">
        <v>45200</v>
      </c>
      <c r="N36" s="11">
        <v>47000</v>
      </c>
      <c r="O36" s="11">
        <v>44200</v>
      </c>
    </row>
    <row r="37" spans="2:15" x14ac:dyDescent="0.4">
      <c r="B37" s="3" t="s">
        <v>940</v>
      </c>
      <c r="C37" s="3" t="s">
        <v>954</v>
      </c>
      <c r="D37" s="3" t="s">
        <v>953</v>
      </c>
      <c r="E37" s="3" t="s">
        <v>950</v>
      </c>
      <c r="F37" s="3" t="s">
        <v>951</v>
      </c>
      <c r="H37" s="21" t="s">
        <v>969</v>
      </c>
      <c r="L37" s="3">
        <v>1</v>
      </c>
      <c r="M37" s="11">
        <v>45200</v>
      </c>
      <c r="N37" s="11">
        <v>47000</v>
      </c>
      <c r="O37" s="11">
        <v>44200</v>
      </c>
    </row>
    <row r="38" spans="2:15" x14ac:dyDescent="0.4">
      <c r="B38" s="23">
        <v>5</v>
      </c>
      <c r="C38" s="7">
        <f t="array" ref="C38">SUM(IF(($F$4:$F$29=$B38)*($H$4:$H$29=C$37),$I$4:$I$29))</f>
        <v>13</v>
      </c>
      <c r="D38" s="7">
        <f t="array" ref="D38">SUM(IF(($F$4:$F$29=$B38)*($H$4:$H$29=D$37),$I$4:$I$29))</f>
        <v>0</v>
      </c>
      <c r="E38" s="7">
        <f t="array" ref="E38">SUM(IF(($F$4:$F$29=$B38)*($H$4:$H$29=E$37),$I$4:$I$29))</f>
        <v>0</v>
      </c>
      <c r="F38" s="7">
        <f t="array" ref="F38">SUM(IF(($F$4:$F$29=$B38)*($H$4:$H$29=F$37),$I$4:$I$29))</f>
        <v>11</v>
      </c>
      <c r="H38" s="111" t="s">
        <v>939</v>
      </c>
      <c r="I38" s="112"/>
      <c r="J38" s="104" t="s">
        <v>970</v>
      </c>
    </row>
    <row r="39" spans="2:15" x14ac:dyDescent="0.4">
      <c r="B39" s="23">
        <v>4</v>
      </c>
      <c r="C39" s="7">
        <f t="array" ref="C39">SUM(IF(($F$4:$F$29=$B39)*($H$4:$H$29=C$37),$I$4:$I$29))</f>
        <v>0</v>
      </c>
      <c r="D39" s="7">
        <f t="array" ref="D39">SUM(IF(($F$4:$F$29=$B39)*($H$4:$H$29=D$37),$I$4:$I$29))</f>
        <v>2</v>
      </c>
      <c r="E39" s="7">
        <f t="array" ref="E39">SUM(IF(($F$4:$F$29=$B39)*($H$4:$H$29=E$37),$I$4:$I$29))</f>
        <v>4</v>
      </c>
      <c r="F39" s="7">
        <f t="array" ref="F39">SUM(IF(($F$4:$F$29=$B39)*($H$4:$H$29=F$37),$I$4:$I$29))</f>
        <v>1</v>
      </c>
      <c r="H39" s="26">
        <v>50</v>
      </c>
      <c r="I39" s="27">
        <v>64</v>
      </c>
      <c r="J39" s="7" t="str" cm="1">
        <f t="array" ref="J39:J43">REPT("▣",FREQUENCY(E4:E29,I39:I42))</f>
        <v>▣▣▣▣▣▣▣</v>
      </c>
    </row>
    <row r="40" spans="2:15" x14ac:dyDescent="0.4">
      <c r="B40" s="23">
        <v>3</v>
      </c>
      <c r="C40" s="7">
        <f t="array" ref="C40">SUM(IF(($F$4:$F$29=$B40)*($H$4:$H$29=C$37),$I$4:$I$29))</f>
        <v>1</v>
      </c>
      <c r="D40" s="7">
        <f t="array" ref="D40">SUM(IF(($F$4:$F$29=$B40)*($H$4:$H$29=D$37),$I$4:$I$29))</f>
        <v>1</v>
      </c>
      <c r="E40" s="7">
        <f t="array" ref="E40">SUM(IF(($F$4:$F$29=$B40)*($H$4:$H$29=E$37),$I$4:$I$29))</f>
        <v>0</v>
      </c>
      <c r="F40" s="7">
        <f t="array" ref="F40">SUM(IF(($F$4:$F$29=$B40)*($H$4:$H$29=F$37),$I$4:$I$29))</f>
        <v>8</v>
      </c>
      <c r="H40" s="26">
        <v>65</v>
      </c>
      <c r="I40" s="27">
        <v>74</v>
      </c>
      <c r="J40" s="7" t="str">
        <v>▣▣▣▣</v>
      </c>
    </row>
    <row r="41" spans="2:15" x14ac:dyDescent="0.4">
      <c r="B41" s="23">
        <v>2</v>
      </c>
      <c r="C41" s="7">
        <f t="array" ref="C41">SUM(IF(($F$4:$F$29=$B41)*($H$4:$H$29=C$37),$I$4:$I$29))</f>
        <v>0</v>
      </c>
      <c r="D41" s="7">
        <f t="array" ref="D41">SUM(IF(($F$4:$F$29=$B41)*($H$4:$H$29=D$37),$I$4:$I$29))</f>
        <v>2</v>
      </c>
      <c r="E41" s="7">
        <f t="array" ref="E41">SUM(IF(($F$4:$F$29=$B41)*($H$4:$H$29=E$37),$I$4:$I$29))</f>
        <v>16</v>
      </c>
      <c r="F41" s="7">
        <f t="array" ref="F41">SUM(IF(($F$4:$F$29=$B41)*($H$4:$H$29=F$37),$I$4:$I$29))</f>
        <v>0</v>
      </c>
      <c r="H41" s="26">
        <v>75</v>
      </c>
      <c r="I41" s="27">
        <v>84</v>
      </c>
      <c r="J41" s="7" t="str">
        <v>▣▣▣▣▣▣▣▣</v>
      </c>
    </row>
    <row r="42" spans="2:15" x14ac:dyDescent="0.4">
      <c r="B42" s="23">
        <v>1</v>
      </c>
      <c r="C42" s="7">
        <f t="array" ref="C42">SUM(IF(($F$4:$F$29=$B42)*($H$4:$H$29=C$37),$I$4:$I$29))</f>
        <v>12</v>
      </c>
      <c r="D42" s="7">
        <f t="array" ref="D42">SUM(IF(($F$4:$F$29=$B42)*($H$4:$H$29=D$37),$I$4:$I$29))</f>
        <v>20</v>
      </c>
      <c r="E42" s="7">
        <f t="array" ref="E42">SUM(IF(($F$4:$F$29=$B42)*($H$4:$H$29=E$37),$I$4:$I$29))</f>
        <v>9</v>
      </c>
      <c r="F42" s="7">
        <f t="array" ref="F42">SUM(IF(($F$4:$F$29=$B42)*($H$4:$H$29=F$37),$I$4:$I$29))</f>
        <v>0</v>
      </c>
      <c r="H42" s="26">
        <v>85</v>
      </c>
      <c r="I42" s="27">
        <v>100</v>
      </c>
      <c r="J42" s="7" t="str">
        <v>▣▣▣▣▣▣▣</v>
      </c>
    </row>
    <row r="43" spans="2:15" x14ac:dyDescent="0.4">
      <c r="J43" t="str">
        <v/>
      </c>
    </row>
    <row r="44" spans="2:15" x14ac:dyDescent="0.4">
      <c r="B44" s="21" t="s">
        <v>971</v>
      </c>
    </row>
    <row r="45" spans="2:15" x14ac:dyDescent="0.4">
      <c r="B45" s="24" t="s">
        <v>936</v>
      </c>
      <c r="C45" s="24" t="s">
        <v>972</v>
      </c>
      <c r="D45" s="24" t="s">
        <v>973</v>
      </c>
      <c r="E45" s="24" t="s">
        <v>974</v>
      </c>
      <c r="F45" s="24" t="s">
        <v>975</v>
      </c>
    </row>
    <row r="46" spans="2:15" x14ac:dyDescent="0.4">
      <c r="B46" s="3" t="s">
        <v>976</v>
      </c>
      <c r="C46" s="3" t="s">
        <v>977</v>
      </c>
      <c r="D46" s="7">
        <v>1</v>
      </c>
      <c r="E46" s="7">
        <v>6</v>
      </c>
      <c r="F46" s="20">
        <f>E46*INDEX($M$33:$O$37,MATCH(D46,$L$33:$L$37,0),MATCH(C46,$M$32:$O$32,0))</f>
        <v>271200</v>
      </c>
      <c r="H46" s="28"/>
      <c r="I46" s="28"/>
    </row>
    <row r="47" spans="2:15" x14ac:dyDescent="0.4">
      <c r="B47" s="3" t="s">
        <v>978</v>
      </c>
      <c r="C47" s="3" t="s">
        <v>979</v>
      </c>
      <c r="D47" s="7">
        <v>2</v>
      </c>
      <c r="E47" s="7">
        <v>2</v>
      </c>
      <c r="F47" s="20">
        <f t="shared" ref="F47:F55" si="0">E47*INDEX($M$33:$O$37,MATCH(D47,$L$33:$L$37,0),MATCH(C47,$M$32:$O$32,0))</f>
        <v>88400</v>
      </c>
    </row>
    <row r="48" spans="2:15" x14ac:dyDescent="0.4">
      <c r="B48" s="3" t="s">
        <v>980</v>
      </c>
      <c r="C48" s="3" t="s">
        <v>981</v>
      </c>
      <c r="D48" s="7">
        <v>1</v>
      </c>
      <c r="E48" s="7">
        <v>1</v>
      </c>
      <c r="F48" s="20">
        <f t="shared" si="0"/>
        <v>45200</v>
      </c>
    </row>
    <row r="49" spans="2:6" x14ac:dyDescent="0.4">
      <c r="B49" s="3" t="s">
        <v>982</v>
      </c>
      <c r="C49" s="3" t="s">
        <v>983</v>
      </c>
      <c r="D49" s="7">
        <v>1</v>
      </c>
      <c r="E49" s="7">
        <v>6</v>
      </c>
      <c r="F49" s="20">
        <f t="shared" si="0"/>
        <v>282000</v>
      </c>
    </row>
    <row r="50" spans="2:6" x14ac:dyDescent="0.4">
      <c r="B50" s="3" t="s">
        <v>984</v>
      </c>
      <c r="C50" s="3" t="s">
        <v>964</v>
      </c>
      <c r="D50" s="7">
        <v>2</v>
      </c>
      <c r="E50" s="7">
        <v>6</v>
      </c>
      <c r="F50" s="20">
        <f t="shared" si="0"/>
        <v>271200</v>
      </c>
    </row>
    <row r="51" spans="2:6" x14ac:dyDescent="0.4">
      <c r="B51" s="3" t="s">
        <v>985</v>
      </c>
      <c r="C51" s="3" t="s">
        <v>964</v>
      </c>
      <c r="D51" s="7">
        <v>5</v>
      </c>
      <c r="E51" s="7">
        <v>7</v>
      </c>
      <c r="F51" s="20">
        <f t="shared" si="0"/>
        <v>379400</v>
      </c>
    </row>
    <row r="52" spans="2:6" x14ac:dyDescent="0.4">
      <c r="B52" s="3" t="s">
        <v>986</v>
      </c>
      <c r="C52" s="3" t="s">
        <v>987</v>
      </c>
      <c r="D52" s="7">
        <v>4</v>
      </c>
      <c r="E52" s="7">
        <v>1</v>
      </c>
      <c r="F52" s="20">
        <f t="shared" si="0"/>
        <v>49000</v>
      </c>
    </row>
    <row r="53" spans="2:6" x14ac:dyDescent="0.4">
      <c r="B53" s="3" t="s">
        <v>988</v>
      </c>
      <c r="C53" s="3" t="s">
        <v>965</v>
      </c>
      <c r="D53" s="7">
        <v>1</v>
      </c>
      <c r="E53" s="7">
        <v>7</v>
      </c>
      <c r="F53" s="20">
        <f t="shared" si="0"/>
        <v>329000</v>
      </c>
    </row>
    <row r="54" spans="2:6" x14ac:dyDescent="0.4">
      <c r="B54" s="3" t="s">
        <v>989</v>
      </c>
      <c r="C54" s="3" t="s">
        <v>990</v>
      </c>
      <c r="D54" s="7">
        <v>3</v>
      </c>
      <c r="E54" s="7">
        <v>5</v>
      </c>
      <c r="F54" s="20">
        <f t="shared" si="0"/>
        <v>235000</v>
      </c>
    </row>
    <row r="55" spans="2:6" x14ac:dyDescent="0.4">
      <c r="B55" s="3" t="s">
        <v>991</v>
      </c>
      <c r="C55" s="3" t="s">
        <v>990</v>
      </c>
      <c r="D55" s="7">
        <v>2</v>
      </c>
      <c r="E55" s="7">
        <v>3</v>
      </c>
      <c r="F55" s="20">
        <f t="shared" si="0"/>
        <v>141000</v>
      </c>
    </row>
  </sheetData>
  <mergeCells count="1">
    <mergeCell ref="H38:I38"/>
  </mergeCells>
  <phoneticPr fontId="4" type="noConversion"/>
  <pageMargins left="0.7" right="0.7" top="0.75" bottom="0.75" header="0.3" footer="0.3"/>
  <pageSetup paperSize="9" orientation="portrait" horizontalDpi="4294967292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"/>
  <dimension ref="A1:N35"/>
  <sheetViews>
    <sheetView tabSelected="1" topLeftCell="A20" workbookViewId="0">
      <selection activeCell="M32" sqref="M32"/>
    </sheetView>
  </sheetViews>
  <sheetFormatPr defaultRowHeight="17.399999999999999" x14ac:dyDescent="0.4"/>
  <cols>
    <col min="1" max="1" width="11" bestFit="1" customWidth="1"/>
    <col min="2" max="2" width="13.69921875" bestFit="1" customWidth="1"/>
    <col min="3" max="3" width="18.296875" bestFit="1" customWidth="1"/>
    <col min="4" max="4" width="5.19921875" bestFit="1" customWidth="1"/>
    <col min="5" max="5" width="11.09765625" bestFit="1" customWidth="1"/>
    <col min="6" max="6" width="8.59765625" bestFit="1" customWidth="1"/>
    <col min="7" max="7" width="22.296875" bestFit="1" customWidth="1"/>
    <col min="8" max="8" width="2.59765625" customWidth="1"/>
    <col min="9" max="9" width="12.69921875" customWidth="1"/>
    <col min="10" max="10" width="13.69921875" bestFit="1" customWidth="1"/>
    <col min="11" max="11" width="17.796875" bestFit="1" customWidth="1"/>
    <col min="12" max="12" width="8.296875" bestFit="1" customWidth="1"/>
    <col min="13" max="13" width="7.59765625" bestFit="1" customWidth="1"/>
    <col min="14" max="14" width="6.19921875" customWidth="1"/>
    <col min="15" max="15" width="10.09765625" customWidth="1"/>
  </cols>
  <sheetData>
    <row r="1" spans="1:13" x14ac:dyDescent="0.4">
      <c r="A1" t="s">
        <v>798</v>
      </c>
      <c r="I1" t="s">
        <v>799</v>
      </c>
    </row>
    <row r="2" spans="1:13" x14ac:dyDescent="0.4">
      <c r="A2" s="3" t="s">
        <v>800</v>
      </c>
      <c r="B2" s="3" t="s">
        <v>801</v>
      </c>
      <c r="C2" s="3" t="s">
        <v>802</v>
      </c>
      <c r="D2" s="3" t="s">
        <v>803</v>
      </c>
      <c r="E2" s="3" t="s">
        <v>804</v>
      </c>
      <c r="F2" s="3" t="s">
        <v>805</v>
      </c>
      <c r="G2" s="3" t="s">
        <v>806</v>
      </c>
      <c r="I2" s="3" t="s">
        <v>800</v>
      </c>
      <c r="J2" s="3" t="s">
        <v>801</v>
      </c>
      <c r="K2" s="3" t="s">
        <v>802</v>
      </c>
      <c r="L2" s="3" t="s">
        <v>807</v>
      </c>
      <c r="M2" s="3" t="s">
        <v>808</v>
      </c>
    </row>
    <row r="3" spans="1:13" x14ac:dyDescent="0.4">
      <c r="A3" s="7" t="s">
        <v>843</v>
      </c>
      <c r="B3" s="7" t="s">
        <v>844</v>
      </c>
      <c r="C3" s="7" t="s">
        <v>845</v>
      </c>
      <c r="D3" s="3">
        <v>1</v>
      </c>
      <c r="E3" s="16">
        <v>44684</v>
      </c>
      <c r="F3" s="99">
        <v>2000</v>
      </c>
      <c r="G3" s="7" t="s">
        <v>846</v>
      </c>
      <c r="I3" s="7" t="s">
        <v>811</v>
      </c>
      <c r="J3" s="7" t="s">
        <v>812</v>
      </c>
      <c r="K3" s="7" t="s">
        <v>813</v>
      </c>
      <c r="L3" s="99">
        <v>6000</v>
      </c>
      <c r="M3" s="3" t="str">
        <f>IF(L3&gt;=AVERAGE($L$3:$L$19),"★Top"&amp;_xlfn.RANK.EQ(L3,$L$3:$L$19),"")</f>
        <v>★Top6</v>
      </c>
    </row>
    <row r="4" spans="1:13" x14ac:dyDescent="0.4">
      <c r="A4" s="7" t="s">
        <v>847</v>
      </c>
      <c r="B4" s="7" t="s">
        <v>367</v>
      </c>
      <c r="C4" s="7" t="s">
        <v>848</v>
      </c>
      <c r="D4" s="3">
        <v>2</v>
      </c>
      <c r="E4" s="16">
        <v>44683</v>
      </c>
      <c r="F4" s="99">
        <v>8000</v>
      </c>
      <c r="G4" s="7" t="s">
        <v>849</v>
      </c>
      <c r="I4" s="7" t="s">
        <v>811</v>
      </c>
      <c r="J4" s="7" t="s">
        <v>812</v>
      </c>
      <c r="K4" s="7" t="s">
        <v>817</v>
      </c>
      <c r="L4" s="99">
        <v>4000</v>
      </c>
      <c r="M4" s="3" t="str">
        <f t="shared" ref="M4:M19" si="0">IF(L4&gt;=AVERAGE($L$3:$L$19),"★Top"&amp;_xlfn.RANK.EQ(L4,$L$3:$L$19),"")</f>
        <v/>
      </c>
    </row>
    <row r="5" spans="1:13" x14ac:dyDescent="0.4">
      <c r="A5" s="7" t="s">
        <v>847</v>
      </c>
      <c r="B5" s="7" t="s">
        <v>850</v>
      </c>
      <c r="C5" s="7" t="s">
        <v>851</v>
      </c>
      <c r="D5" s="3">
        <v>1</v>
      </c>
      <c r="E5" s="16">
        <v>44691</v>
      </c>
      <c r="F5" s="99">
        <v>2000</v>
      </c>
      <c r="G5" s="7" t="s">
        <v>852</v>
      </c>
      <c r="I5" s="7" t="s">
        <v>811</v>
      </c>
      <c r="J5" s="7" t="s">
        <v>820</v>
      </c>
      <c r="K5" s="7" t="s">
        <v>820</v>
      </c>
      <c r="L5" s="99">
        <v>4000</v>
      </c>
      <c r="M5" s="3" t="str">
        <f t="shared" si="0"/>
        <v/>
      </c>
    </row>
    <row r="6" spans="1:13" x14ac:dyDescent="0.4">
      <c r="A6" s="7" t="s">
        <v>847</v>
      </c>
      <c r="B6" s="7" t="s">
        <v>850</v>
      </c>
      <c r="C6" s="7" t="s">
        <v>853</v>
      </c>
      <c r="D6" s="3">
        <v>1</v>
      </c>
      <c r="E6" s="16">
        <v>44697</v>
      </c>
      <c r="F6" s="99">
        <v>3000</v>
      </c>
      <c r="G6" s="7" t="s">
        <v>854</v>
      </c>
      <c r="I6" s="7" t="s">
        <v>811</v>
      </c>
      <c r="J6" s="7" t="s">
        <v>822</v>
      </c>
      <c r="K6" s="7" t="s">
        <v>822</v>
      </c>
      <c r="L6" s="99">
        <v>18000</v>
      </c>
      <c r="M6" s="3" t="str">
        <f t="shared" si="0"/>
        <v>★Top1</v>
      </c>
    </row>
    <row r="7" spans="1:13" x14ac:dyDescent="0.4">
      <c r="A7" s="7" t="s">
        <v>847</v>
      </c>
      <c r="B7" s="7" t="s">
        <v>855</v>
      </c>
      <c r="C7" s="7" t="s">
        <v>856</v>
      </c>
      <c r="D7" s="3">
        <v>1</v>
      </c>
      <c r="E7" s="16">
        <v>44693</v>
      </c>
      <c r="F7" s="99">
        <v>13000</v>
      </c>
      <c r="G7" s="7" t="s">
        <v>857</v>
      </c>
      <c r="I7" s="7" t="s">
        <v>809</v>
      </c>
      <c r="J7" s="7" t="s">
        <v>824</v>
      </c>
      <c r="K7" s="7" t="s">
        <v>825</v>
      </c>
      <c r="L7" s="99">
        <v>2000</v>
      </c>
      <c r="M7" s="3" t="str">
        <f t="shared" si="0"/>
        <v/>
      </c>
    </row>
    <row r="8" spans="1:13" x14ac:dyDescent="0.4">
      <c r="A8" s="7" t="s">
        <v>847</v>
      </c>
      <c r="B8" s="7" t="s">
        <v>855</v>
      </c>
      <c r="C8" s="7" t="s">
        <v>858</v>
      </c>
      <c r="D8" s="3">
        <v>4</v>
      </c>
      <c r="E8" s="16">
        <v>44708</v>
      </c>
      <c r="F8" s="99">
        <v>68000</v>
      </c>
      <c r="G8" s="7" t="s">
        <v>859</v>
      </c>
      <c r="I8" s="7" t="s">
        <v>809</v>
      </c>
      <c r="J8" s="7" t="s">
        <v>824</v>
      </c>
      <c r="K8" s="7" t="s">
        <v>827</v>
      </c>
      <c r="L8" s="99">
        <v>3000</v>
      </c>
      <c r="M8" s="3" t="str">
        <f t="shared" si="0"/>
        <v/>
      </c>
    </row>
    <row r="9" spans="1:13" x14ac:dyDescent="0.4">
      <c r="A9" s="7" t="s">
        <v>847</v>
      </c>
      <c r="B9" s="7" t="s">
        <v>847</v>
      </c>
      <c r="C9" s="7" t="s">
        <v>860</v>
      </c>
      <c r="D9" s="3">
        <v>1</v>
      </c>
      <c r="E9" s="16">
        <v>44690</v>
      </c>
      <c r="F9" s="99">
        <v>4000</v>
      </c>
      <c r="G9" s="7" t="s">
        <v>861</v>
      </c>
      <c r="I9" s="7" t="s">
        <v>809</v>
      </c>
      <c r="J9" s="7" t="s">
        <v>828</v>
      </c>
      <c r="K9" s="7" t="s">
        <v>829</v>
      </c>
      <c r="L9" s="99">
        <v>1000</v>
      </c>
      <c r="M9" s="3" t="str">
        <f t="shared" si="0"/>
        <v/>
      </c>
    </row>
    <row r="10" spans="1:13" x14ac:dyDescent="0.4">
      <c r="A10" s="7" t="s">
        <v>843</v>
      </c>
      <c r="B10" s="7" t="s">
        <v>862</v>
      </c>
      <c r="C10" s="7" t="s">
        <v>863</v>
      </c>
      <c r="D10" s="3">
        <v>4</v>
      </c>
      <c r="E10" s="16">
        <v>44699</v>
      </c>
      <c r="F10" s="99">
        <v>12000</v>
      </c>
      <c r="G10" s="7" t="s">
        <v>864</v>
      </c>
      <c r="I10" s="7" t="s">
        <v>809</v>
      </c>
      <c r="J10" s="7" t="s">
        <v>810</v>
      </c>
      <c r="K10" s="7" t="s">
        <v>810</v>
      </c>
      <c r="L10" s="99">
        <v>2000</v>
      </c>
      <c r="M10" s="3" t="str">
        <f t="shared" si="0"/>
        <v/>
      </c>
    </row>
    <row r="11" spans="1:13" x14ac:dyDescent="0.4">
      <c r="A11" s="7" t="s">
        <v>843</v>
      </c>
      <c r="B11" s="7" t="s">
        <v>865</v>
      </c>
      <c r="C11" s="7" t="s">
        <v>866</v>
      </c>
      <c r="D11" s="3">
        <v>1</v>
      </c>
      <c r="E11" s="16">
        <v>44690</v>
      </c>
      <c r="F11" s="99">
        <v>1000</v>
      </c>
      <c r="G11" s="7" t="s">
        <v>867</v>
      </c>
      <c r="I11" s="7" t="s">
        <v>809</v>
      </c>
      <c r="J11" s="7" t="s">
        <v>830</v>
      </c>
      <c r="K11" s="7" t="s">
        <v>830</v>
      </c>
      <c r="L11" s="99">
        <v>2000</v>
      </c>
      <c r="M11" s="3" t="str">
        <f t="shared" si="0"/>
        <v/>
      </c>
    </row>
    <row r="12" spans="1:13" x14ac:dyDescent="0.4">
      <c r="A12" s="7" t="s">
        <v>868</v>
      </c>
      <c r="B12" s="7" t="s">
        <v>869</v>
      </c>
      <c r="C12" s="7" t="s">
        <v>869</v>
      </c>
      <c r="D12" s="3">
        <v>3</v>
      </c>
      <c r="E12" s="16">
        <v>44693</v>
      </c>
      <c r="F12" s="99">
        <v>12000</v>
      </c>
      <c r="G12" s="7" t="s">
        <v>870</v>
      </c>
      <c r="I12" s="7" t="s">
        <v>814</v>
      </c>
      <c r="J12" s="7" t="s">
        <v>815</v>
      </c>
      <c r="K12" s="7" t="s">
        <v>831</v>
      </c>
      <c r="L12" s="99">
        <v>7000</v>
      </c>
      <c r="M12" s="3" t="str">
        <f t="shared" si="0"/>
        <v>★Top5</v>
      </c>
    </row>
    <row r="13" spans="1:13" x14ac:dyDescent="0.4">
      <c r="A13" s="7" t="s">
        <v>847</v>
      </c>
      <c r="B13" s="7" t="s">
        <v>855</v>
      </c>
      <c r="C13" s="7" t="s">
        <v>871</v>
      </c>
      <c r="D13" s="3">
        <v>4</v>
      </c>
      <c r="E13" s="16">
        <v>44706</v>
      </c>
      <c r="F13" s="99">
        <v>20000</v>
      </c>
      <c r="G13" s="7" t="s">
        <v>872</v>
      </c>
      <c r="I13" s="7" t="s">
        <v>814</v>
      </c>
      <c r="J13" s="7" t="s">
        <v>815</v>
      </c>
      <c r="K13" s="7" t="s">
        <v>816</v>
      </c>
      <c r="L13" s="99">
        <v>4000</v>
      </c>
      <c r="M13" s="3" t="str">
        <f t="shared" si="0"/>
        <v/>
      </c>
    </row>
    <row r="14" spans="1:13" x14ac:dyDescent="0.4">
      <c r="A14" s="7" t="s">
        <v>843</v>
      </c>
      <c r="B14" s="7" t="s">
        <v>873</v>
      </c>
      <c r="C14" s="7" t="s">
        <v>873</v>
      </c>
      <c r="D14" s="3">
        <v>4</v>
      </c>
      <c r="E14" s="16">
        <v>44694</v>
      </c>
      <c r="F14" s="99">
        <v>8000</v>
      </c>
      <c r="G14" s="7" t="s">
        <v>874</v>
      </c>
      <c r="I14" s="7" t="s">
        <v>814</v>
      </c>
      <c r="J14" s="7" t="s">
        <v>818</v>
      </c>
      <c r="K14" s="7" t="s">
        <v>819</v>
      </c>
      <c r="L14" s="99">
        <v>2000</v>
      </c>
      <c r="M14" s="3" t="str">
        <f t="shared" si="0"/>
        <v/>
      </c>
    </row>
    <row r="15" spans="1:13" x14ac:dyDescent="0.4">
      <c r="A15" s="7" t="s">
        <v>847</v>
      </c>
      <c r="B15" s="7" t="s">
        <v>850</v>
      </c>
      <c r="C15" s="7" t="s">
        <v>875</v>
      </c>
      <c r="D15" s="3">
        <v>5</v>
      </c>
      <c r="E15" s="16">
        <v>44704</v>
      </c>
      <c r="F15" s="99">
        <v>15000</v>
      </c>
      <c r="G15" s="7" t="s">
        <v>876</v>
      </c>
      <c r="I15" s="7" t="s">
        <v>814</v>
      </c>
      <c r="J15" s="7" t="s">
        <v>818</v>
      </c>
      <c r="K15" s="7" t="s">
        <v>821</v>
      </c>
      <c r="L15" s="99">
        <v>3000</v>
      </c>
      <c r="M15" s="3" t="str">
        <f t="shared" si="0"/>
        <v/>
      </c>
    </row>
    <row r="16" spans="1:13" x14ac:dyDescent="0.4">
      <c r="A16" s="7" t="s">
        <v>847</v>
      </c>
      <c r="B16" s="7" t="s">
        <v>855</v>
      </c>
      <c r="C16" s="7" t="s">
        <v>877</v>
      </c>
      <c r="D16" s="3">
        <v>1</v>
      </c>
      <c r="E16" s="16">
        <v>44700</v>
      </c>
      <c r="F16" s="99">
        <v>13000</v>
      </c>
      <c r="G16" s="7" t="s">
        <v>878</v>
      </c>
      <c r="I16" s="7" t="s">
        <v>814</v>
      </c>
      <c r="J16" s="7" t="s">
        <v>823</v>
      </c>
      <c r="K16" s="7" t="s">
        <v>832</v>
      </c>
      <c r="L16" s="99">
        <v>13000</v>
      </c>
      <c r="M16" s="3" t="str">
        <f t="shared" si="0"/>
        <v>★Top3</v>
      </c>
    </row>
    <row r="17" spans="1:14" x14ac:dyDescent="0.4">
      <c r="A17" s="7" t="s">
        <v>847</v>
      </c>
      <c r="B17" s="7" t="s">
        <v>847</v>
      </c>
      <c r="C17" s="7" t="s">
        <v>848</v>
      </c>
      <c r="D17" s="3">
        <v>1</v>
      </c>
      <c r="E17" s="16">
        <v>44687</v>
      </c>
      <c r="F17" s="99">
        <v>4000</v>
      </c>
      <c r="G17" s="7" t="s">
        <v>879</v>
      </c>
      <c r="I17" s="7" t="s">
        <v>814</v>
      </c>
      <c r="J17" s="7" t="s">
        <v>823</v>
      </c>
      <c r="K17" s="7" t="s">
        <v>826</v>
      </c>
      <c r="L17" s="99">
        <v>17000</v>
      </c>
      <c r="M17" s="3" t="str">
        <f t="shared" si="0"/>
        <v>★Top2</v>
      </c>
    </row>
    <row r="18" spans="1:14" x14ac:dyDescent="0.4">
      <c r="A18" s="7" t="s">
        <v>843</v>
      </c>
      <c r="B18" s="7" t="s">
        <v>873</v>
      </c>
      <c r="C18" s="7" t="s">
        <v>873</v>
      </c>
      <c r="D18" s="3">
        <v>1</v>
      </c>
      <c r="E18" s="16">
        <v>44708</v>
      </c>
      <c r="F18" s="99">
        <v>2000</v>
      </c>
      <c r="G18" s="7" t="s">
        <v>880</v>
      </c>
      <c r="I18" s="7" t="s">
        <v>814</v>
      </c>
      <c r="J18" s="7" t="s">
        <v>823</v>
      </c>
      <c r="K18" s="7" t="s">
        <v>833</v>
      </c>
      <c r="L18" s="99">
        <v>5000</v>
      </c>
      <c r="M18" s="3" t="str">
        <f t="shared" si="0"/>
        <v/>
      </c>
    </row>
    <row r="19" spans="1:14" x14ac:dyDescent="0.4">
      <c r="A19" s="7" t="s">
        <v>847</v>
      </c>
      <c r="B19" s="7" t="s">
        <v>367</v>
      </c>
      <c r="C19" s="7" t="s">
        <v>881</v>
      </c>
      <c r="D19" s="3">
        <v>5</v>
      </c>
      <c r="E19" s="16">
        <v>44700</v>
      </c>
      <c r="F19" s="99" t="s">
        <v>882</v>
      </c>
      <c r="G19" s="7" t="s">
        <v>883</v>
      </c>
      <c r="I19" s="7" t="s">
        <v>814</v>
      </c>
      <c r="J19" s="7" t="s">
        <v>823</v>
      </c>
      <c r="K19" s="7" t="s">
        <v>834</v>
      </c>
      <c r="L19" s="99">
        <v>8000</v>
      </c>
      <c r="M19" s="3" t="str">
        <f t="shared" si="0"/>
        <v>★Top4</v>
      </c>
    </row>
    <row r="20" spans="1:14" x14ac:dyDescent="0.4">
      <c r="A20" s="7" t="s">
        <v>847</v>
      </c>
      <c r="B20" s="7" t="s">
        <v>855</v>
      </c>
      <c r="C20" s="7" t="s">
        <v>858</v>
      </c>
      <c r="D20" s="3">
        <v>1</v>
      </c>
      <c r="E20" s="16">
        <v>44697</v>
      </c>
      <c r="F20" s="99">
        <v>17000</v>
      </c>
      <c r="G20" s="7" t="s">
        <v>884</v>
      </c>
    </row>
    <row r="21" spans="1:14" x14ac:dyDescent="0.4">
      <c r="A21" s="7" t="s">
        <v>847</v>
      </c>
      <c r="B21" s="7" t="s">
        <v>855</v>
      </c>
      <c r="C21" s="7" t="s">
        <v>885</v>
      </c>
      <c r="D21" s="3">
        <v>5</v>
      </c>
      <c r="E21" s="16">
        <v>44706</v>
      </c>
      <c r="F21" s="99">
        <v>25000</v>
      </c>
      <c r="G21" s="7" t="s">
        <v>886</v>
      </c>
      <c r="I21" t="s">
        <v>835</v>
      </c>
    </row>
    <row r="22" spans="1:14" x14ac:dyDescent="0.4">
      <c r="A22" s="7" t="s">
        <v>868</v>
      </c>
      <c r="B22" s="7" t="s">
        <v>887</v>
      </c>
      <c r="C22" s="7" t="s">
        <v>888</v>
      </c>
      <c r="D22" s="3">
        <v>4</v>
      </c>
      <c r="E22" s="16">
        <v>44704</v>
      </c>
      <c r="F22" s="99">
        <v>24000</v>
      </c>
      <c r="G22" s="7" t="s">
        <v>889</v>
      </c>
      <c r="I22" s="3" t="s">
        <v>800</v>
      </c>
      <c r="J22" s="3" t="s">
        <v>836</v>
      </c>
      <c r="K22" s="3" t="s">
        <v>837</v>
      </c>
      <c r="L22" s="3" t="s">
        <v>838</v>
      </c>
      <c r="M22" s="3" t="s">
        <v>839</v>
      </c>
      <c r="N22" s="3" t="s">
        <v>840</v>
      </c>
    </row>
    <row r="23" spans="1:14" x14ac:dyDescent="0.4">
      <c r="A23" s="7" t="s">
        <v>868</v>
      </c>
      <c r="B23" s="7" t="s">
        <v>890</v>
      </c>
      <c r="C23" s="7" t="s">
        <v>890</v>
      </c>
      <c r="D23" s="3">
        <v>3</v>
      </c>
      <c r="E23" s="16">
        <v>44704</v>
      </c>
      <c r="F23" s="9">
        <v>54000</v>
      </c>
      <c r="G23" s="7" t="s">
        <v>891</v>
      </c>
      <c r="I23" s="7" t="s">
        <v>811</v>
      </c>
      <c r="J23" s="7">
        <f t="array" ref="J23">SUM(($A$3:$A$31=$I23)*(CHOOSE(WEEKDAY($E$3:$E$31,2),"월","화","수","목","금")=J$22))</f>
        <v>2</v>
      </c>
      <c r="K23" s="7">
        <f t="array" ref="K23">SUM(($A$3:$A$31=$I23)*(CHOOSE(WEEKDAY($E$3:$E$31,2),"월","화","수","목","금")=K$22))</f>
        <v>0</v>
      </c>
      <c r="L23" s="7">
        <f t="array" ref="L23">SUM(($A$3:$A$31=$I23)*(CHOOSE(WEEKDAY($E$3:$E$31,2),"월","화","수","목","금")=L$22))</f>
        <v>0</v>
      </c>
      <c r="M23" s="7">
        <f t="array" ref="M23">SUM(($A$3:$A$31=$I23)*(CHOOSE(WEEKDAY($E$3:$E$31,2),"월","화","수","목","금")=M$22))</f>
        <v>1</v>
      </c>
      <c r="N23" s="7">
        <f t="array" ref="N23">SUM(($A$3:$A$31=$I23)*(CHOOSE(WEEKDAY($E$3:$E$31,2),"월","화","수","목","금")=N$22))</f>
        <v>1</v>
      </c>
    </row>
    <row r="24" spans="1:14" x14ac:dyDescent="0.4">
      <c r="A24" s="7" t="s">
        <v>847</v>
      </c>
      <c r="B24" s="7" t="s">
        <v>855</v>
      </c>
      <c r="C24" s="7" t="s">
        <v>892</v>
      </c>
      <c r="D24" s="3">
        <v>4</v>
      </c>
      <c r="E24" s="16">
        <v>44705</v>
      </c>
      <c r="F24" s="9" t="s">
        <v>882</v>
      </c>
      <c r="G24" s="7" t="s">
        <v>893</v>
      </c>
      <c r="I24" s="7" t="s">
        <v>809</v>
      </c>
      <c r="J24" s="7">
        <f t="array" ref="J24">SUM(($A$3:$A$31=$I24)*(CHOOSE(WEEKDAY($E$3:$E$31,2),"월","화","수","목","금")=J$22))</f>
        <v>1</v>
      </c>
      <c r="K24" s="7">
        <f t="array" ref="K24">SUM(($A$3:$A$31=$I24)*(CHOOSE(WEEKDAY($E$3:$E$31,2),"월","화","수","목","금")=K$22))</f>
        <v>1</v>
      </c>
      <c r="L24" s="7">
        <f t="array" ref="L24">SUM(($A$3:$A$31=$I24)*(CHOOSE(WEEKDAY($E$3:$E$31,2),"월","화","수","목","금")=L$22))</f>
        <v>1</v>
      </c>
      <c r="M24" s="7">
        <f t="array" ref="M24">SUM(($A$3:$A$31=$I24)*(CHOOSE(WEEKDAY($E$3:$E$31,2),"월","화","수","목","금")=M$22))</f>
        <v>1</v>
      </c>
      <c r="N24" s="7">
        <f t="array" ref="N24">SUM(($A$3:$A$31=$I24)*(CHOOSE(WEEKDAY($E$3:$E$31,2),"월","화","수","목","금")=N$22))</f>
        <v>2</v>
      </c>
    </row>
    <row r="25" spans="1:14" x14ac:dyDescent="0.4">
      <c r="A25" s="7" t="s">
        <v>847</v>
      </c>
      <c r="B25" s="7" t="s">
        <v>850</v>
      </c>
      <c r="C25" s="7" t="s">
        <v>851</v>
      </c>
      <c r="D25" s="3">
        <v>1</v>
      </c>
      <c r="E25" s="16">
        <v>44686</v>
      </c>
      <c r="F25" s="9">
        <v>2000</v>
      </c>
      <c r="G25" s="7" t="s">
        <v>852</v>
      </c>
      <c r="I25" s="7" t="s">
        <v>814</v>
      </c>
      <c r="J25" s="7">
        <f t="array" ref="J25">SUM(($A$3:$A$31=$I25)*(CHOOSE(WEEKDAY($E$3:$E$31,2),"월","화","수","목","금")=J$22))</f>
        <v>7</v>
      </c>
      <c r="K25" s="7">
        <f t="array" ref="K25">SUM(($A$3:$A$31=$I25)*(CHOOSE(WEEKDAY($E$3:$E$31,2),"월","화","수","목","금")=K$22))</f>
        <v>4</v>
      </c>
      <c r="L25" s="7">
        <f t="array" ref="L25">SUM(($A$3:$A$31=$I25)*(CHOOSE(WEEKDAY($E$3:$E$31,2),"월","화","수","목","금")=L$22))</f>
        <v>2</v>
      </c>
      <c r="M25" s="7">
        <f t="array" ref="M25">SUM(($A$3:$A$31=$I25)*(CHOOSE(WEEKDAY($E$3:$E$31,2),"월","화","수","목","금")=M$22))</f>
        <v>4</v>
      </c>
      <c r="N25" s="7">
        <f t="array" ref="N25">SUM(($A$3:$A$31=$I25)*(CHOOSE(WEEKDAY($E$3:$E$31,2),"월","화","수","목","금")=N$22))</f>
        <v>2</v>
      </c>
    </row>
    <row r="26" spans="1:14" x14ac:dyDescent="0.4">
      <c r="A26" s="7" t="s">
        <v>843</v>
      </c>
      <c r="B26" s="7" t="s">
        <v>862</v>
      </c>
      <c r="C26" s="7" t="s">
        <v>894</v>
      </c>
      <c r="D26" s="3">
        <v>5</v>
      </c>
      <c r="E26" s="16">
        <v>44693</v>
      </c>
      <c r="F26" s="9">
        <v>10000</v>
      </c>
      <c r="G26" s="7" t="s">
        <v>895</v>
      </c>
    </row>
    <row r="27" spans="1:14" x14ac:dyDescent="0.4">
      <c r="A27" s="7" t="s">
        <v>847</v>
      </c>
      <c r="B27" s="7" t="s">
        <v>367</v>
      </c>
      <c r="C27" s="7" t="s">
        <v>896</v>
      </c>
      <c r="D27" s="3">
        <v>5</v>
      </c>
      <c r="E27" s="16">
        <v>44683</v>
      </c>
      <c r="F27" s="9">
        <v>35000</v>
      </c>
      <c r="G27" s="7" t="s">
        <v>897</v>
      </c>
      <c r="I27" t="s">
        <v>841</v>
      </c>
    </row>
    <row r="28" spans="1:14" x14ac:dyDescent="0.4">
      <c r="A28" s="7" t="s">
        <v>847</v>
      </c>
      <c r="B28" s="7" t="s">
        <v>847</v>
      </c>
      <c r="C28" s="7" t="s">
        <v>848</v>
      </c>
      <c r="D28" s="3">
        <v>3</v>
      </c>
      <c r="E28" s="16">
        <v>44705</v>
      </c>
      <c r="F28" s="9">
        <v>12000</v>
      </c>
      <c r="G28" s="7" t="s">
        <v>898</v>
      </c>
      <c r="I28" s="113" t="s">
        <v>807</v>
      </c>
      <c r="J28" s="113"/>
      <c r="K28" s="18" t="s">
        <v>842</v>
      </c>
    </row>
    <row r="29" spans="1:14" x14ac:dyDescent="0.4">
      <c r="A29" s="7" t="s">
        <v>847</v>
      </c>
      <c r="B29" s="7" t="s">
        <v>850</v>
      </c>
      <c r="C29" s="7" t="s">
        <v>851</v>
      </c>
      <c r="D29" s="3">
        <v>3</v>
      </c>
      <c r="E29" s="16">
        <v>44711</v>
      </c>
      <c r="F29" s="9">
        <v>6000</v>
      </c>
      <c r="G29" s="7" t="s">
        <v>899</v>
      </c>
      <c r="I29" s="96">
        <v>0</v>
      </c>
      <c r="J29" s="97">
        <v>1000</v>
      </c>
      <c r="K29" s="98" cm="1">
        <f t="array" ref="K29:K35">FREQUENCY(L3:L19,J29:J34)/COUNTA($L$3:$L$19)</f>
        <v>5.8823529411764705E-2</v>
      </c>
    </row>
    <row r="30" spans="1:14" x14ac:dyDescent="0.4">
      <c r="A30" s="7" t="s">
        <v>868</v>
      </c>
      <c r="B30" s="7" t="s">
        <v>887</v>
      </c>
      <c r="C30" s="7" t="s">
        <v>900</v>
      </c>
      <c r="D30" s="3">
        <v>4</v>
      </c>
      <c r="E30" s="16">
        <v>44694</v>
      </c>
      <c r="F30" s="9">
        <v>16000</v>
      </c>
      <c r="G30" s="7" t="s">
        <v>901</v>
      </c>
      <c r="I30" s="96">
        <v>1001</v>
      </c>
      <c r="J30" s="97">
        <v>3000</v>
      </c>
      <c r="K30" s="98">
        <v>0.35294117647058826</v>
      </c>
    </row>
    <row r="31" spans="1:14" x14ac:dyDescent="0.4">
      <c r="A31" s="7" t="s">
        <v>847</v>
      </c>
      <c r="B31" s="7" t="s">
        <v>850</v>
      </c>
      <c r="C31" s="7" t="s">
        <v>853</v>
      </c>
      <c r="D31" s="3">
        <v>3</v>
      </c>
      <c r="E31" s="16">
        <v>44712</v>
      </c>
      <c r="F31" s="9">
        <v>9000</v>
      </c>
      <c r="G31" s="7" t="s">
        <v>902</v>
      </c>
      <c r="I31" s="96">
        <v>3001</v>
      </c>
      <c r="J31" s="97">
        <v>5000</v>
      </c>
      <c r="K31" s="98">
        <v>0.23529411764705882</v>
      </c>
    </row>
    <row r="32" spans="1:14" x14ac:dyDescent="0.4">
      <c r="I32" s="96">
        <v>5001</v>
      </c>
      <c r="J32" s="97">
        <v>10000</v>
      </c>
      <c r="K32" s="98">
        <v>0.17647058823529413</v>
      </c>
    </row>
    <row r="33" spans="9:11" x14ac:dyDescent="0.4">
      <c r="I33" s="96">
        <v>10001</v>
      </c>
      <c r="J33" s="97">
        <v>15000</v>
      </c>
      <c r="K33" s="98">
        <v>5.8823529411764705E-2</v>
      </c>
    </row>
    <row r="34" spans="9:11" x14ac:dyDescent="0.4">
      <c r="I34" s="96">
        <v>15001</v>
      </c>
      <c r="J34" s="97">
        <v>20000</v>
      </c>
      <c r="K34" s="98">
        <v>0.11764705882352941</v>
      </c>
    </row>
    <row r="35" spans="9:11" x14ac:dyDescent="0.4">
      <c r="K35">
        <v>0</v>
      </c>
    </row>
  </sheetData>
  <mergeCells count="1">
    <mergeCell ref="I28:J2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9"/>
  <dimension ref="B2:Q42"/>
  <sheetViews>
    <sheetView workbookViewId="0"/>
  </sheetViews>
  <sheetFormatPr defaultColWidth="9" defaultRowHeight="15.6" x14ac:dyDescent="0.4"/>
  <cols>
    <col min="1" max="1" width="1.59765625" style="40" customWidth="1"/>
    <col min="2" max="3" width="9" style="40"/>
    <col min="4" max="4" width="9" style="40" customWidth="1"/>
    <col min="5" max="5" width="9" style="40"/>
    <col min="6" max="6" width="13.19921875" style="40" bestFit="1" customWidth="1"/>
    <col min="7" max="7" width="9" style="40"/>
    <col min="8" max="8" width="13.69921875" style="40" customWidth="1"/>
    <col min="9" max="9" width="9" style="40"/>
    <col min="10" max="10" width="10.19921875" style="40" customWidth="1"/>
    <col min="11" max="12" width="1.59765625" style="40" customWidth="1"/>
    <col min="13" max="13" width="11.59765625" style="40" customWidth="1"/>
    <col min="14" max="14" width="10.296875" style="40" customWidth="1"/>
    <col min="15" max="15" width="10.59765625" style="40" customWidth="1"/>
    <col min="16" max="16" width="9.19921875" style="40" bestFit="1" customWidth="1"/>
    <col min="17" max="17" width="15.5" style="40" customWidth="1"/>
    <col min="18" max="16384" width="9" style="40"/>
  </cols>
  <sheetData>
    <row r="2" spans="2:17" x14ac:dyDescent="0.4">
      <c r="B2" s="40" t="s">
        <v>1014</v>
      </c>
      <c r="M2" s="40" t="s">
        <v>1015</v>
      </c>
      <c r="P2" s="40" t="s">
        <v>1016</v>
      </c>
    </row>
    <row r="3" spans="2:17" ht="21.75" customHeight="1" x14ac:dyDescent="0.4">
      <c r="B3" s="41" t="s">
        <v>478</v>
      </c>
      <c r="C3" s="41" t="s">
        <v>479</v>
      </c>
      <c r="D3" s="107" t="s">
        <v>480</v>
      </c>
      <c r="E3" s="41" t="s">
        <v>1017</v>
      </c>
      <c r="F3" s="41" t="s">
        <v>1018</v>
      </c>
      <c r="G3" s="41" t="s">
        <v>483</v>
      </c>
      <c r="H3" s="107" t="s">
        <v>1019</v>
      </c>
      <c r="I3" s="41" t="s">
        <v>485</v>
      </c>
      <c r="J3" s="107" t="s">
        <v>1020</v>
      </c>
      <c r="K3" s="43"/>
      <c r="M3" s="41" t="s">
        <v>1021</v>
      </c>
      <c r="N3" s="41" t="s">
        <v>479</v>
      </c>
      <c r="P3" s="41" t="s">
        <v>1022</v>
      </c>
      <c r="Q3" s="41" t="s">
        <v>484</v>
      </c>
    </row>
    <row r="4" spans="2:17" ht="31.2" x14ac:dyDescent="0.4">
      <c r="B4" s="44" t="s">
        <v>487</v>
      </c>
      <c r="C4" s="44" t="s">
        <v>488</v>
      </c>
      <c r="D4" s="44" t="s">
        <v>530</v>
      </c>
      <c r="E4" s="45" t="s">
        <v>489</v>
      </c>
      <c r="F4" s="45" t="s">
        <v>490</v>
      </c>
      <c r="G4" s="45" t="s">
        <v>529</v>
      </c>
      <c r="H4" s="44" t="s">
        <v>531</v>
      </c>
      <c r="I4" s="46">
        <v>612700</v>
      </c>
      <c r="J4" s="47">
        <v>306350</v>
      </c>
      <c r="K4" s="48"/>
      <c r="M4" s="49" t="s">
        <v>492</v>
      </c>
      <c r="N4" s="49" t="s">
        <v>1023</v>
      </c>
      <c r="P4" s="49" t="s">
        <v>1024</v>
      </c>
      <c r="Q4" s="49" t="s">
        <v>1025</v>
      </c>
    </row>
    <row r="5" spans="2:17" x14ac:dyDescent="0.4">
      <c r="B5" s="50" t="s">
        <v>487</v>
      </c>
      <c r="C5" s="50" t="s">
        <v>488</v>
      </c>
      <c r="D5" s="44" t="s">
        <v>530</v>
      </c>
      <c r="E5" s="51" t="s">
        <v>496</v>
      </c>
      <c r="F5" s="51" t="s">
        <v>497</v>
      </c>
      <c r="G5" s="51" t="s">
        <v>498</v>
      </c>
      <c r="H5" s="44" t="s">
        <v>532</v>
      </c>
      <c r="I5" s="52">
        <v>13000</v>
      </c>
      <c r="J5" s="47">
        <v>0</v>
      </c>
      <c r="K5" s="48"/>
      <c r="M5" s="49" t="s">
        <v>487</v>
      </c>
      <c r="N5" s="49" t="s">
        <v>488</v>
      </c>
      <c r="P5" s="53" t="s">
        <v>499</v>
      </c>
      <c r="Q5" s="49" t="s">
        <v>500</v>
      </c>
    </row>
    <row r="6" spans="2:17" x14ac:dyDescent="0.4">
      <c r="B6" s="50" t="s">
        <v>487</v>
      </c>
      <c r="C6" s="50" t="s">
        <v>488</v>
      </c>
      <c r="D6" s="44" t="s">
        <v>530</v>
      </c>
      <c r="E6" s="51" t="s">
        <v>496</v>
      </c>
      <c r="F6" s="51" t="s">
        <v>497</v>
      </c>
      <c r="G6" s="51" t="s">
        <v>498</v>
      </c>
      <c r="H6" s="44" t="s">
        <v>532</v>
      </c>
      <c r="I6" s="52">
        <v>46000</v>
      </c>
      <c r="J6" s="47">
        <v>0</v>
      </c>
      <c r="K6" s="48"/>
      <c r="M6" s="53" t="s">
        <v>501</v>
      </c>
      <c r="N6" s="53" t="s">
        <v>502</v>
      </c>
      <c r="P6" s="53" t="s">
        <v>498</v>
      </c>
      <c r="Q6" s="49" t="s">
        <v>503</v>
      </c>
    </row>
    <row r="7" spans="2:17" ht="31.2" x14ac:dyDescent="0.4">
      <c r="B7" s="50" t="s">
        <v>487</v>
      </c>
      <c r="C7" s="50" t="s">
        <v>488</v>
      </c>
      <c r="D7" s="44" t="s">
        <v>530</v>
      </c>
      <c r="E7" s="51" t="s">
        <v>504</v>
      </c>
      <c r="F7" s="51" t="s">
        <v>505</v>
      </c>
      <c r="G7" s="51" t="s">
        <v>63</v>
      </c>
      <c r="H7" s="44" t="s">
        <v>63</v>
      </c>
      <c r="I7" s="52">
        <v>3000</v>
      </c>
      <c r="J7" s="47">
        <v>0</v>
      </c>
      <c r="K7" s="48"/>
      <c r="M7" s="53" t="s">
        <v>506</v>
      </c>
      <c r="N7" s="53" t="s">
        <v>507</v>
      </c>
      <c r="P7" s="53" t="s">
        <v>508</v>
      </c>
      <c r="Q7" s="49" t="s">
        <v>509</v>
      </c>
    </row>
    <row r="8" spans="2:17" x14ac:dyDescent="0.4">
      <c r="B8" s="50" t="s">
        <v>487</v>
      </c>
      <c r="C8" s="50" t="s">
        <v>488</v>
      </c>
      <c r="D8" s="44" t="s">
        <v>530</v>
      </c>
      <c r="E8" s="51" t="s">
        <v>496</v>
      </c>
      <c r="F8" s="51" t="s">
        <v>505</v>
      </c>
      <c r="G8" s="51" t="s">
        <v>498</v>
      </c>
      <c r="H8" s="44" t="s">
        <v>532</v>
      </c>
      <c r="I8" s="52">
        <v>536790</v>
      </c>
      <c r="J8" s="47">
        <v>0</v>
      </c>
      <c r="K8" s="48"/>
      <c r="P8" s="49" t="s">
        <v>491</v>
      </c>
      <c r="Q8" s="49" t="s">
        <v>510</v>
      </c>
    </row>
    <row r="9" spans="2:17" x14ac:dyDescent="0.4">
      <c r="B9" s="50" t="s">
        <v>487</v>
      </c>
      <c r="C9" s="50" t="s">
        <v>488</v>
      </c>
      <c r="D9" s="44" t="s">
        <v>530</v>
      </c>
      <c r="E9" s="51" t="s">
        <v>496</v>
      </c>
      <c r="F9" s="51" t="s">
        <v>505</v>
      </c>
      <c r="G9" s="51" t="s">
        <v>498</v>
      </c>
      <c r="H9" s="44" t="s">
        <v>532</v>
      </c>
      <c r="I9" s="52">
        <v>1738200</v>
      </c>
      <c r="J9" s="47">
        <v>0</v>
      </c>
      <c r="K9" s="48"/>
      <c r="P9" s="49" t="s">
        <v>511</v>
      </c>
      <c r="Q9" s="49" t="s">
        <v>512</v>
      </c>
    </row>
    <row r="10" spans="2:17" x14ac:dyDescent="0.4">
      <c r="B10" s="50" t="s">
        <v>487</v>
      </c>
      <c r="C10" s="50" t="s">
        <v>488</v>
      </c>
      <c r="D10" s="44" t="s">
        <v>530</v>
      </c>
      <c r="E10" s="51" t="s">
        <v>496</v>
      </c>
      <c r="F10" s="51" t="s">
        <v>513</v>
      </c>
      <c r="G10" s="51" t="s">
        <v>498</v>
      </c>
      <c r="H10" s="44" t="s">
        <v>532</v>
      </c>
      <c r="I10" s="52">
        <v>23520</v>
      </c>
      <c r="J10" s="47">
        <v>0</v>
      </c>
      <c r="K10" s="48"/>
    </row>
    <row r="11" spans="2:17" ht="31.2" x14ac:dyDescent="0.4">
      <c r="B11" s="54" t="s">
        <v>487</v>
      </c>
      <c r="C11" s="54" t="s">
        <v>488</v>
      </c>
      <c r="D11" s="44" t="s">
        <v>530</v>
      </c>
      <c r="E11" s="55" t="s">
        <v>489</v>
      </c>
      <c r="F11" s="55" t="s">
        <v>490</v>
      </c>
      <c r="G11" s="55" t="s">
        <v>511</v>
      </c>
      <c r="H11" s="44" t="s">
        <v>533</v>
      </c>
      <c r="I11" s="56">
        <v>58600</v>
      </c>
      <c r="J11" s="47">
        <v>29300</v>
      </c>
      <c r="K11" s="48"/>
    </row>
    <row r="12" spans="2:17" ht="31.2" x14ac:dyDescent="0.4">
      <c r="B12" s="54" t="s">
        <v>487</v>
      </c>
      <c r="C12" s="54" t="s">
        <v>488</v>
      </c>
      <c r="D12" s="44" t="s">
        <v>530</v>
      </c>
      <c r="E12" s="55" t="s">
        <v>489</v>
      </c>
      <c r="F12" s="55" t="s">
        <v>490</v>
      </c>
      <c r="G12" s="55" t="s">
        <v>511</v>
      </c>
      <c r="H12" s="44" t="s">
        <v>533</v>
      </c>
      <c r="I12" s="56">
        <v>117840</v>
      </c>
      <c r="J12" s="47">
        <v>58920</v>
      </c>
      <c r="K12" s="48"/>
      <c r="M12" s="40" t="s">
        <v>1026</v>
      </c>
      <c r="P12" s="57" t="s">
        <v>1027</v>
      </c>
    </row>
    <row r="13" spans="2:17" ht="31.2" x14ac:dyDescent="0.4">
      <c r="B13" s="54" t="s">
        <v>534</v>
      </c>
      <c r="C13" s="54" t="s">
        <v>535</v>
      </c>
      <c r="D13" s="44" t="s">
        <v>536</v>
      </c>
      <c r="E13" s="55" t="s">
        <v>516</v>
      </c>
      <c r="F13" s="55" t="s">
        <v>517</v>
      </c>
      <c r="G13" s="55" t="s">
        <v>537</v>
      </c>
      <c r="H13" s="44" t="s">
        <v>63</v>
      </c>
      <c r="I13" s="56">
        <v>220000</v>
      </c>
      <c r="J13" s="47">
        <v>0</v>
      </c>
      <c r="K13" s="48"/>
      <c r="M13" s="41" t="s">
        <v>1028</v>
      </c>
      <c r="N13" s="107" t="s">
        <v>1029</v>
      </c>
      <c r="O13" s="107" t="s">
        <v>1030</v>
      </c>
      <c r="P13" s="107" t="s">
        <v>1031</v>
      </c>
    </row>
    <row r="14" spans="2:17" ht="31.2" x14ac:dyDescent="0.4">
      <c r="B14" s="54" t="s">
        <v>534</v>
      </c>
      <c r="C14" s="54" t="s">
        <v>535</v>
      </c>
      <c r="D14" s="44" t="s">
        <v>536</v>
      </c>
      <c r="E14" s="55" t="s">
        <v>489</v>
      </c>
      <c r="F14" s="55" t="s">
        <v>490</v>
      </c>
      <c r="G14" s="55" t="s">
        <v>529</v>
      </c>
      <c r="H14" s="44" t="s">
        <v>531</v>
      </c>
      <c r="I14" s="56">
        <v>44700</v>
      </c>
      <c r="J14" s="47">
        <v>35760</v>
      </c>
      <c r="K14" s="48"/>
      <c r="M14" s="109" t="s">
        <v>496</v>
      </c>
      <c r="N14" s="110" t="str">
        <f t="array" ref="N14">TEXT(SUM(IF(($E$4:$E$42=$M14)*($F$4:$F$42=N$13),$I$4:$I$42)),"#,##0,")</f>
        <v>29,692</v>
      </c>
      <c r="O14" s="110" t="str">
        <f t="array" ref="O14">TEXT(SUM(IF(($E$4:$E$42=$M14)*($F$4:$F$42=O$13),$I$4:$I$42)),"#,##0,")</f>
        <v>399</v>
      </c>
      <c r="P14" s="110" t="str">
        <f t="array" ref="P14">TEXT(SUM(IF(($E$4:$E$42=$M14)*($F$4:$F$42=P$13),$I$4:$I$42)),"#,##0,")</f>
        <v>92</v>
      </c>
    </row>
    <row r="15" spans="2:17" ht="31.2" x14ac:dyDescent="0.4">
      <c r="B15" s="54" t="s">
        <v>534</v>
      </c>
      <c r="C15" s="54" t="s">
        <v>535</v>
      </c>
      <c r="D15" s="44" t="s">
        <v>536</v>
      </c>
      <c r="E15" s="55" t="s">
        <v>489</v>
      </c>
      <c r="F15" s="55" t="s">
        <v>490</v>
      </c>
      <c r="G15" s="55" t="s">
        <v>529</v>
      </c>
      <c r="H15" s="44" t="s">
        <v>531</v>
      </c>
      <c r="I15" s="56">
        <v>88400</v>
      </c>
      <c r="J15" s="47">
        <v>70720</v>
      </c>
      <c r="K15" s="48"/>
      <c r="M15" s="109" t="s">
        <v>521</v>
      </c>
      <c r="N15" s="110" t="str">
        <f t="array" ref="N15">TEXT(SUM(IF(($E$4:$E$42=$M15)*($F$4:$F$42=N$13),$I$4:$I$42)),"#,##0,")</f>
        <v>378</v>
      </c>
      <c r="O15" s="110" t="str">
        <f t="array" ref="O15">TEXT(SUM(IF(($E$4:$E$42=$M15)*($F$4:$F$42=O$13),$I$4:$I$42)),"#,##0,")</f>
        <v>189</v>
      </c>
      <c r="P15" s="110" t="str">
        <f t="array" ref="P15">TEXT(SUM(IF(($E$4:$E$42=$M15)*($F$4:$F$42=P$13),$I$4:$I$42)),"#,##0,")</f>
        <v>4</v>
      </c>
    </row>
    <row r="16" spans="2:17" ht="31.2" x14ac:dyDescent="0.4">
      <c r="B16" s="54" t="s">
        <v>534</v>
      </c>
      <c r="C16" s="54" t="s">
        <v>535</v>
      </c>
      <c r="D16" s="44" t="s">
        <v>536</v>
      </c>
      <c r="E16" s="55" t="s">
        <v>489</v>
      </c>
      <c r="F16" s="55" t="s">
        <v>490</v>
      </c>
      <c r="G16" s="55" t="s">
        <v>511</v>
      </c>
      <c r="H16" s="44" t="s">
        <v>533</v>
      </c>
      <c r="I16" s="56">
        <v>107190</v>
      </c>
      <c r="J16" s="47">
        <v>85752</v>
      </c>
      <c r="K16" s="48"/>
      <c r="M16" s="109" t="s">
        <v>504</v>
      </c>
      <c r="N16" s="110" t="str">
        <f t="array" ref="N16">TEXT(SUM(IF(($E$4:$E$42=$M16)*($F$4:$F$42=N$13),$I$4:$I$42)),"#,##0,")</f>
        <v>654</v>
      </c>
      <c r="O16" s="110" t="str">
        <f t="array" ref="O16">TEXT(SUM(IF(($E$4:$E$42=$M16)*($F$4:$F$42=O$13),$I$4:$I$42)),"#,##0,")</f>
        <v>0</v>
      </c>
      <c r="P16" s="110" t="str">
        <f t="array" ref="P16">TEXT(SUM(IF(($E$4:$E$42=$M16)*($F$4:$F$42=P$13),$I$4:$I$42)),"#,##0,")</f>
        <v>0</v>
      </c>
    </row>
    <row r="17" spans="2:14" ht="31.2" x14ac:dyDescent="0.4">
      <c r="B17" s="54" t="s">
        <v>492</v>
      </c>
      <c r="C17" s="54" t="s">
        <v>522</v>
      </c>
      <c r="D17" s="44" t="s">
        <v>530</v>
      </c>
      <c r="E17" s="55" t="s">
        <v>489</v>
      </c>
      <c r="F17" s="55" t="s">
        <v>490</v>
      </c>
      <c r="G17" s="55" t="s">
        <v>511</v>
      </c>
      <c r="H17" s="44" t="s">
        <v>533</v>
      </c>
      <c r="I17" s="56">
        <v>360600</v>
      </c>
      <c r="J17" s="47">
        <v>180300</v>
      </c>
      <c r="K17" s="48"/>
    </row>
    <row r="18" spans="2:14" ht="31.2" x14ac:dyDescent="0.4">
      <c r="B18" s="50" t="s">
        <v>492</v>
      </c>
      <c r="C18" s="50" t="s">
        <v>522</v>
      </c>
      <c r="D18" s="44" t="s">
        <v>530</v>
      </c>
      <c r="E18" s="51" t="s">
        <v>504</v>
      </c>
      <c r="F18" s="51" t="s">
        <v>505</v>
      </c>
      <c r="G18" s="51" t="s">
        <v>63</v>
      </c>
      <c r="H18" s="44" t="s">
        <v>63</v>
      </c>
      <c r="I18" s="52">
        <v>145000</v>
      </c>
      <c r="J18" s="47">
        <v>0</v>
      </c>
      <c r="K18" s="48"/>
    </row>
    <row r="19" spans="2:14" ht="31.2" x14ac:dyDescent="0.4">
      <c r="B19" s="50" t="s">
        <v>492</v>
      </c>
      <c r="C19" s="50" t="s">
        <v>522</v>
      </c>
      <c r="D19" s="44" t="s">
        <v>530</v>
      </c>
      <c r="E19" s="51" t="s">
        <v>504</v>
      </c>
      <c r="F19" s="51" t="s">
        <v>505</v>
      </c>
      <c r="G19" s="51" t="s">
        <v>63</v>
      </c>
      <c r="H19" s="44" t="s">
        <v>63</v>
      </c>
      <c r="I19" s="52">
        <v>231000</v>
      </c>
      <c r="J19" s="47">
        <v>0</v>
      </c>
      <c r="K19" s="48"/>
      <c r="M19" s="60" t="s">
        <v>1032</v>
      </c>
    </row>
    <row r="20" spans="2:14" ht="31.2" x14ac:dyDescent="0.4">
      <c r="B20" s="54" t="s">
        <v>492</v>
      </c>
      <c r="C20" s="54" t="s">
        <v>522</v>
      </c>
      <c r="D20" s="44" t="s">
        <v>530</v>
      </c>
      <c r="E20" s="55" t="s">
        <v>489</v>
      </c>
      <c r="F20" s="55" t="s">
        <v>490</v>
      </c>
      <c r="G20" s="55" t="s">
        <v>511</v>
      </c>
      <c r="H20" s="44" t="s">
        <v>533</v>
      </c>
      <c r="I20" s="56">
        <v>50620</v>
      </c>
      <c r="J20" s="47">
        <v>25310</v>
      </c>
      <c r="K20" s="48"/>
      <c r="M20" s="41" t="s">
        <v>1033</v>
      </c>
      <c r="N20" s="108" t="s">
        <v>1034</v>
      </c>
    </row>
    <row r="21" spans="2:14" ht="31.2" x14ac:dyDescent="0.4">
      <c r="B21" s="50" t="s">
        <v>506</v>
      </c>
      <c r="C21" s="50" t="s">
        <v>507</v>
      </c>
      <c r="D21" s="44" t="s">
        <v>530</v>
      </c>
      <c r="E21" s="51" t="s">
        <v>521</v>
      </c>
      <c r="F21" s="51" t="s">
        <v>497</v>
      </c>
      <c r="G21" s="51" t="s">
        <v>508</v>
      </c>
      <c r="H21" s="44" t="s">
        <v>538</v>
      </c>
      <c r="I21" s="52">
        <v>46360</v>
      </c>
      <c r="J21" s="47">
        <v>0</v>
      </c>
      <c r="K21" s="48"/>
      <c r="M21" s="61" t="s">
        <v>526</v>
      </c>
      <c r="N21" s="62"/>
    </row>
    <row r="22" spans="2:14" ht="31.2" x14ac:dyDescent="0.4">
      <c r="B22" s="50" t="s">
        <v>506</v>
      </c>
      <c r="C22" s="50" t="s">
        <v>507</v>
      </c>
      <c r="D22" s="44" t="s">
        <v>530</v>
      </c>
      <c r="E22" s="51" t="s">
        <v>521</v>
      </c>
      <c r="F22" s="51" t="s">
        <v>497</v>
      </c>
      <c r="G22" s="51" t="s">
        <v>508</v>
      </c>
      <c r="H22" s="44" t="s">
        <v>538</v>
      </c>
      <c r="I22" s="52">
        <v>143040</v>
      </c>
      <c r="J22" s="47">
        <v>0</v>
      </c>
      <c r="K22" s="48"/>
      <c r="M22" s="63" t="s">
        <v>1035</v>
      </c>
      <c r="N22" s="62"/>
    </row>
    <row r="23" spans="2:14" ht="31.2" x14ac:dyDescent="0.4">
      <c r="B23" s="50" t="s">
        <v>506</v>
      </c>
      <c r="C23" s="50" t="s">
        <v>507</v>
      </c>
      <c r="D23" s="44" t="s">
        <v>530</v>
      </c>
      <c r="E23" s="51" t="s">
        <v>521</v>
      </c>
      <c r="F23" s="51" t="s">
        <v>505</v>
      </c>
      <c r="G23" s="51" t="s">
        <v>508</v>
      </c>
      <c r="H23" s="44" t="s">
        <v>538</v>
      </c>
      <c r="I23" s="52">
        <v>138660</v>
      </c>
      <c r="J23" s="47">
        <v>0</v>
      </c>
      <c r="K23" s="48"/>
      <c r="M23" s="63" t="s">
        <v>1036</v>
      </c>
      <c r="N23" s="62"/>
    </row>
    <row r="24" spans="2:14" ht="31.2" x14ac:dyDescent="0.4">
      <c r="B24" s="50" t="s">
        <v>506</v>
      </c>
      <c r="C24" s="50" t="s">
        <v>507</v>
      </c>
      <c r="D24" s="44" t="s">
        <v>530</v>
      </c>
      <c r="E24" s="51" t="s">
        <v>521</v>
      </c>
      <c r="F24" s="51" t="s">
        <v>505</v>
      </c>
      <c r="G24" s="51" t="s">
        <v>508</v>
      </c>
      <c r="H24" s="44" t="s">
        <v>538</v>
      </c>
      <c r="I24" s="52">
        <v>239250</v>
      </c>
      <c r="J24" s="47">
        <v>0</v>
      </c>
      <c r="K24" s="48"/>
      <c r="M24" s="63" t="s">
        <v>528</v>
      </c>
      <c r="N24" s="62"/>
    </row>
    <row r="25" spans="2:14" ht="31.2" x14ac:dyDescent="0.4">
      <c r="B25" s="50" t="s">
        <v>506</v>
      </c>
      <c r="C25" s="50" t="s">
        <v>507</v>
      </c>
      <c r="D25" s="44" t="s">
        <v>530</v>
      </c>
      <c r="E25" s="51" t="s">
        <v>521</v>
      </c>
      <c r="F25" s="51" t="s">
        <v>513</v>
      </c>
      <c r="G25" s="51" t="s">
        <v>508</v>
      </c>
      <c r="H25" s="44" t="s">
        <v>538</v>
      </c>
      <c r="I25" s="52">
        <v>4000</v>
      </c>
      <c r="J25" s="47">
        <v>0</v>
      </c>
      <c r="K25" s="48"/>
    </row>
    <row r="26" spans="2:14" ht="31.2" x14ac:dyDescent="0.4">
      <c r="B26" s="54" t="s">
        <v>506</v>
      </c>
      <c r="C26" s="54" t="s">
        <v>507</v>
      </c>
      <c r="D26" s="44" t="s">
        <v>530</v>
      </c>
      <c r="E26" s="55" t="s">
        <v>489</v>
      </c>
      <c r="F26" s="55" t="s">
        <v>490</v>
      </c>
      <c r="G26" s="55" t="s">
        <v>511</v>
      </c>
      <c r="H26" s="44" t="s">
        <v>533</v>
      </c>
      <c r="I26" s="56">
        <v>81970</v>
      </c>
      <c r="J26" s="47">
        <v>65576</v>
      </c>
      <c r="K26" s="48"/>
    </row>
    <row r="27" spans="2:14" x14ac:dyDescent="0.4">
      <c r="B27" s="50" t="s">
        <v>501</v>
      </c>
      <c r="C27" s="50" t="s">
        <v>502</v>
      </c>
      <c r="D27" s="44" t="s">
        <v>530</v>
      </c>
      <c r="E27" s="51" t="s">
        <v>496</v>
      </c>
      <c r="F27" s="51" t="s">
        <v>497</v>
      </c>
      <c r="G27" s="51" t="s">
        <v>499</v>
      </c>
      <c r="H27" s="44" t="s">
        <v>539</v>
      </c>
      <c r="I27" s="52">
        <v>15000</v>
      </c>
      <c r="J27" s="47">
        <v>0</v>
      </c>
      <c r="K27" s="48"/>
    </row>
    <row r="28" spans="2:14" x14ac:dyDescent="0.4">
      <c r="B28" s="50" t="s">
        <v>501</v>
      </c>
      <c r="C28" s="50" t="s">
        <v>502</v>
      </c>
      <c r="D28" s="44" t="s">
        <v>530</v>
      </c>
      <c r="E28" s="51" t="s">
        <v>496</v>
      </c>
      <c r="F28" s="51" t="s">
        <v>497</v>
      </c>
      <c r="G28" s="51" t="s">
        <v>498</v>
      </c>
      <c r="H28" s="44" t="s">
        <v>532</v>
      </c>
      <c r="I28" s="52">
        <v>111980</v>
      </c>
      <c r="J28" s="47">
        <v>0</v>
      </c>
      <c r="K28" s="48"/>
    </row>
    <row r="29" spans="2:14" x14ac:dyDescent="0.4">
      <c r="B29" s="50" t="s">
        <v>501</v>
      </c>
      <c r="C29" s="50" t="s">
        <v>502</v>
      </c>
      <c r="D29" s="44" t="s">
        <v>530</v>
      </c>
      <c r="E29" s="51" t="s">
        <v>496</v>
      </c>
      <c r="F29" s="51" t="s">
        <v>497</v>
      </c>
      <c r="G29" s="51" t="s">
        <v>498</v>
      </c>
      <c r="H29" s="44" t="s">
        <v>532</v>
      </c>
      <c r="I29" s="52">
        <v>213200</v>
      </c>
      <c r="J29" s="47">
        <v>0</v>
      </c>
      <c r="K29" s="48"/>
    </row>
    <row r="30" spans="2:14" ht="31.2" x14ac:dyDescent="0.4">
      <c r="B30" s="54" t="s">
        <v>501</v>
      </c>
      <c r="C30" s="54" t="s">
        <v>502</v>
      </c>
      <c r="D30" s="44" t="s">
        <v>530</v>
      </c>
      <c r="E30" s="55" t="s">
        <v>516</v>
      </c>
      <c r="F30" s="55" t="s">
        <v>517</v>
      </c>
      <c r="G30" s="55" t="s">
        <v>537</v>
      </c>
      <c r="H30" s="44" t="s">
        <v>63</v>
      </c>
      <c r="I30" s="56">
        <v>110000</v>
      </c>
      <c r="J30" s="47">
        <v>0</v>
      </c>
      <c r="K30" s="48"/>
    </row>
    <row r="31" spans="2:14" ht="31.2" x14ac:dyDescent="0.4">
      <c r="B31" s="54" t="s">
        <v>501</v>
      </c>
      <c r="C31" s="54" t="s">
        <v>502</v>
      </c>
      <c r="D31" s="44" t="s">
        <v>530</v>
      </c>
      <c r="E31" s="55" t="s">
        <v>516</v>
      </c>
      <c r="F31" s="55" t="s">
        <v>517</v>
      </c>
      <c r="G31" s="55" t="s">
        <v>537</v>
      </c>
      <c r="H31" s="44" t="s">
        <v>63</v>
      </c>
      <c r="I31" s="56">
        <v>240000</v>
      </c>
      <c r="J31" s="47">
        <v>0</v>
      </c>
      <c r="K31" s="48"/>
    </row>
    <row r="32" spans="2:14" ht="31.2" x14ac:dyDescent="0.4">
      <c r="B32" s="54" t="s">
        <v>501</v>
      </c>
      <c r="C32" s="54" t="s">
        <v>502</v>
      </c>
      <c r="D32" s="44" t="s">
        <v>530</v>
      </c>
      <c r="E32" s="55" t="s">
        <v>516</v>
      </c>
      <c r="F32" s="55" t="s">
        <v>517</v>
      </c>
      <c r="G32" s="55" t="s">
        <v>537</v>
      </c>
      <c r="H32" s="44" t="s">
        <v>63</v>
      </c>
      <c r="I32" s="56">
        <v>600000</v>
      </c>
      <c r="J32" s="47">
        <v>0</v>
      </c>
      <c r="K32" s="48"/>
    </row>
    <row r="33" spans="2:11" ht="31.2" x14ac:dyDescent="0.4">
      <c r="B33" s="50" t="s">
        <v>501</v>
      </c>
      <c r="C33" s="50" t="s">
        <v>502</v>
      </c>
      <c r="D33" s="44" t="s">
        <v>530</v>
      </c>
      <c r="E33" s="51" t="s">
        <v>504</v>
      </c>
      <c r="F33" s="51" t="s">
        <v>505</v>
      </c>
      <c r="G33" s="51" t="s">
        <v>63</v>
      </c>
      <c r="H33" s="44" t="s">
        <v>63</v>
      </c>
      <c r="I33" s="52">
        <v>62340</v>
      </c>
      <c r="J33" s="47">
        <v>0</v>
      </c>
      <c r="K33" s="48"/>
    </row>
    <row r="34" spans="2:11" ht="31.2" x14ac:dyDescent="0.4">
      <c r="B34" s="50" t="s">
        <v>501</v>
      </c>
      <c r="C34" s="50" t="s">
        <v>502</v>
      </c>
      <c r="D34" s="44" t="s">
        <v>530</v>
      </c>
      <c r="E34" s="51" t="s">
        <v>504</v>
      </c>
      <c r="F34" s="51" t="s">
        <v>505</v>
      </c>
      <c r="G34" s="51" t="s">
        <v>63</v>
      </c>
      <c r="H34" s="44" t="s">
        <v>63</v>
      </c>
      <c r="I34" s="52">
        <v>213020</v>
      </c>
      <c r="J34" s="47">
        <v>0</v>
      </c>
      <c r="K34" s="48"/>
    </row>
    <row r="35" spans="2:11" x14ac:dyDescent="0.4">
      <c r="B35" s="50" t="s">
        <v>501</v>
      </c>
      <c r="C35" s="50" t="s">
        <v>502</v>
      </c>
      <c r="D35" s="44" t="s">
        <v>530</v>
      </c>
      <c r="E35" s="51" t="s">
        <v>496</v>
      </c>
      <c r="F35" s="51" t="s">
        <v>505</v>
      </c>
      <c r="G35" s="51" t="s">
        <v>498</v>
      </c>
      <c r="H35" s="44" t="s">
        <v>532</v>
      </c>
      <c r="I35" s="52">
        <v>1925602</v>
      </c>
      <c r="J35" s="47">
        <v>0</v>
      </c>
      <c r="K35" s="48"/>
    </row>
    <row r="36" spans="2:11" x14ac:dyDescent="0.4">
      <c r="B36" s="50" t="s">
        <v>501</v>
      </c>
      <c r="C36" s="50" t="s">
        <v>502</v>
      </c>
      <c r="D36" s="44" t="s">
        <v>530</v>
      </c>
      <c r="E36" s="51" t="s">
        <v>496</v>
      </c>
      <c r="F36" s="51" t="s">
        <v>505</v>
      </c>
      <c r="G36" s="51" t="s">
        <v>498</v>
      </c>
      <c r="H36" s="44" t="s">
        <v>532</v>
      </c>
      <c r="I36" s="52">
        <v>2638488</v>
      </c>
      <c r="J36" s="47">
        <v>0</v>
      </c>
      <c r="K36" s="48"/>
    </row>
    <row r="37" spans="2:11" x14ac:dyDescent="0.4">
      <c r="B37" s="50" t="s">
        <v>501</v>
      </c>
      <c r="C37" s="50" t="s">
        <v>502</v>
      </c>
      <c r="D37" s="44" t="s">
        <v>530</v>
      </c>
      <c r="E37" s="51" t="s">
        <v>496</v>
      </c>
      <c r="F37" s="51" t="s">
        <v>505</v>
      </c>
      <c r="G37" s="51" t="s">
        <v>499</v>
      </c>
      <c r="H37" s="44" t="s">
        <v>539</v>
      </c>
      <c r="I37" s="52">
        <v>10725504</v>
      </c>
      <c r="J37" s="47">
        <v>0</v>
      </c>
      <c r="K37" s="48"/>
    </row>
    <row r="38" spans="2:11" x14ac:dyDescent="0.4">
      <c r="B38" s="50" t="s">
        <v>501</v>
      </c>
      <c r="C38" s="50" t="s">
        <v>502</v>
      </c>
      <c r="D38" s="44" t="s">
        <v>530</v>
      </c>
      <c r="E38" s="51" t="s">
        <v>496</v>
      </c>
      <c r="F38" s="51" t="s">
        <v>505</v>
      </c>
      <c r="G38" s="51" t="s">
        <v>499</v>
      </c>
      <c r="H38" s="44" t="s">
        <v>539</v>
      </c>
      <c r="I38" s="52">
        <v>12127516</v>
      </c>
      <c r="J38" s="47">
        <v>0</v>
      </c>
      <c r="K38" s="48"/>
    </row>
    <row r="39" spans="2:11" x14ac:dyDescent="0.4">
      <c r="B39" s="50" t="s">
        <v>501</v>
      </c>
      <c r="C39" s="50" t="s">
        <v>502</v>
      </c>
      <c r="D39" s="44" t="s">
        <v>530</v>
      </c>
      <c r="E39" s="51" t="s">
        <v>496</v>
      </c>
      <c r="F39" s="51" t="s">
        <v>513</v>
      </c>
      <c r="G39" s="51" t="s">
        <v>499</v>
      </c>
      <c r="H39" s="44" t="s">
        <v>539</v>
      </c>
      <c r="I39" s="52">
        <v>8000</v>
      </c>
      <c r="J39" s="47">
        <v>0</v>
      </c>
      <c r="K39" s="48"/>
    </row>
    <row r="40" spans="2:11" x14ac:dyDescent="0.4">
      <c r="B40" s="50" t="s">
        <v>501</v>
      </c>
      <c r="C40" s="50" t="s">
        <v>502</v>
      </c>
      <c r="D40" s="44" t="s">
        <v>530</v>
      </c>
      <c r="E40" s="51" t="s">
        <v>496</v>
      </c>
      <c r="F40" s="51" t="s">
        <v>513</v>
      </c>
      <c r="G40" s="51" t="s">
        <v>499</v>
      </c>
      <c r="H40" s="44" t="s">
        <v>539</v>
      </c>
      <c r="I40" s="52">
        <v>60100</v>
      </c>
      <c r="J40" s="47">
        <v>0</v>
      </c>
      <c r="K40" s="48"/>
    </row>
    <row r="41" spans="2:11" ht="31.2" x14ac:dyDescent="0.4">
      <c r="B41" s="54" t="s">
        <v>501</v>
      </c>
      <c r="C41" s="54" t="s">
        <v>502</v>
      </c>
      <c r="D41" s="44" t="s">
        <v>530</v>
      </c>
      <c r="E41" s="55" t="s">
        <v>489</v>
      </c>
      <c r="F41" s="55" t="s">
        <v>490</v>
      </c>
      <c r="G41" s="55" t="s">
        <v>529</v>
      </c>
      <c r="H41" s="44" t="s">
        <v>531</v>
      </c>
      <c r="I41" s="56">
        <v>59400</v>
      </c>
      <c r="J41" s="47">
        <v>47520</v>
      </c>
      <c r="K41" s="48"/>
    </row>
    <row r="42" spans="2:11" ht="31.2" x14ac:dyDescent="0.4">
      <c r="B42" s="54" t="s">
        <v>501</v>
      </c>
      <c r="C42" s="54" t="s">
        <v>502</v>
      </c>
      <c r="D42" s="44" t="s">
        <v>530</v>
      </c>
      <c r="E42" s="55" t="s">
        <v>489</v>
      </c>
      <c r="F42" s="55" t="s">
        <v>490</v>
      </c>
      <c r="G42" s="55" t="s">
        <v>529</v>
      </c>
      <c r="H42" s="44" t="s">
        <v>531</v>
      </c>
      <c r="I42" s="56">
        <v>103400</v>
      </c>
      <c r="J42" s="47">
        <v>82720</v>
      </c>
      <c r="K42" s="48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P34"/>
  <sheetViews>
    <sheetView topLeftCell="A4" workbookViewId="0">
      <selection activeCell="M14" sqref="M14"/>
    </sheetView>
  </sheetViews>
  <sheetFormatPr defaultRowHeight="17.399999999999999" x14ac:dyDescent="0.4"/>
  <cols>
    <col min="1" max="3" width="7.09765625" bestFit="1" customWidth="1"/>
    <col min="4" max="4" width="12.796875" bestFit="1" customWidth="1"/>
    <col min="5" max="5" width="22.796875" bestFit="1" customWidth="1"/>
    <col min="6" max="6" width="9" bestFit="1" customWidth="1"/>
    <col min="7" max="7" width="9.296875" bestFit="1" customWidth="1"/>
    <col min="8" max="8" width="11.09765625" bestFit="1" customWidth="1"/>
    <col min="9" max="9" width="2" customWidth="1"/>
    <col min="10" max="11" width="11.09765625" bestFit="1" customWidth="1"/>
    <col min="12" max="12" width="9" bestFit="1" customWidth="1"/>
    <col min="13" max="13" width="9.09765625" customWidth="1"/>
    <col min="14" max="14" width="6.796875" bestFit="1" customWidth="1"/>
    <col min="15" max="16" width="7.796875" bestFit="1" customWidth="1"/>
  </cols>
  <sheetData>
    <row r="2" spans="1:16" x14ac:dyDescent="0.4">
      <c r="A2" t="s">
        <v>0</v>
      </c>
      <c r="G2" s="1" t="s">
        <v>1</v>
      </c>
      <c r="H2" s="2">
        <v>44226</v>
      </c>
      <c r="J2" t="s">
        <v>2</v>
      </c>
    </row>
    <row r="3" spans="1:16" x14ac:dyDescent="0.4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J3" s="113" t="s">
        <v>11</v>
      </c>
      <c r="K3" s="113" t="s">
        <v>12</v>
      </c>
      <c r="L3" s="113" t="s">
        <v>13</v>
      </c>
      <c r="M3" s="5">
        <v>1</v>
      </c>
      <c r="N3" s="5">
        <v>3</v>
      </c>
      <c r="O3" s="5">
        <v>10</v>
      </c>
      <c r="P3" s="5">
        <v>30</v>
      </c>
    </row>
    <row r="4" spans="1:16" x14ac:dyDescent="0.4">
      <c r="A4" s="3" t="s">
        <v>54</v>
      </c>
      <c r="B4" s="3" t="s">
        <v>55</v>
      </c>
      <c r="C4" s="6" t="s">
        <v>15</v>
      </c>
      <c r="D4" s="7" t="s">
        <v>56</v>
      </c>
      <c r="E4" s="8">
        <v>44231</v>
      </c>
      <c r="F4" s="7">
        <v>25</v>
      </c>
      <c r="G4" s="9">
        <v>171500</v>
      </c>
      <c r="H4" s="3" t="s">
        <v>57</v>
      </c>
      <c r="J4" s="113"/>
      <c r="K4" s="113"/>
      <c r="L4" s="113"/>
      <c r="M4" s="10">
        <v>2</v>
      </c>
      <c r="N4" s="10">
        <v>9</v>
      </c>
      <c r="O4" s="10">
        <v>29</v>
      </c>
      <c r="P4" s="3"/>
    </row>
    <row r="5" spans="1:16" x14ac:dyDescent="0.4">
      <c r="A5" s="3" t="s">
        <v>54</v>
      </c>
      <c r="B5" s="3" t="s">
        <v>58</v>
      </c>
      <c r="C5" s="6" t="s">
        <v>16</v>
      </c>
      <c r="D5" s="7" t="s">
        <v>59</v>
      </c>
      <c r="E5" s="8">
        <v>44250</v>
      </c>
      <c r="F5" s="7">
        <v>39</v>
      </c>
      <c r="G5" s="9">
        <v>370500</v>
      </c>
      <c r="H5" s="3" t="s">
        <v>57</v>
      </c>
      <c r="J5" s="3" t="s">
        <v>17</v>
      </c>
      <c r="K5" s="3" t="s">
        <v>18</v>
      </c>
      <c r="L5" s="11">
        <v>0</v>
      </c>
      <c r="M5" s="12">
        <v>0</v>
      </c>
      <c r="N5" s="12">
        <v>0</v>
      </c>
      <c r="O5" s="12">
        <v>0</v>
      </c>
      <c r="P5" s="12">
        <v>0</v>
      </c>
    </row>
    <row r="6" spans="1:16" x14ac:dyDescent="0.4">
      <c r="A6" s="3" t="s">
        <v>60</v>
      </c>
      <c r="B6" s="3" t="s">
        <v>61</v>
      </c>
      <c r="C6" s="6" t="s">
        <v>21</v>
      </c>
      <c r="D6" s="7" t="s">
        <v>62</v>
      </c>
      <c r="E6" s="8">
        <v>44232</v>
      </c>
      <c r="F6" s="7">
        <v>20</v>
      </c>
      <c r="G6" s="9">
        <v>294000</v>
      </c>
      <c r="H6" s="3" t="s">
        <v>63</v>
      </c>
      <c r="J6" s="3" t="s">
        <v>22</v>
      </c>
      <c r="K6" s="3" t="s">
        <v>23</v>
      </c>
      <c r="L6" s="11">
        <v>10000</v>
      </c>
      <c r="M6" s="12">
        <v>0</v>
      </c>
      <c r="N6" s="12">
        <v>0.02</v>
      </c>
      <c r="O6" s="12">
        <v>0.03</v>
      </c>
      <c r="P6" s="12">
        <v>0.05</v>
      </c>
    </row>
    <row r="7" spans="1:16" x14ac:dyDescent="0.4">
      <c r="A7" s="3" t="s">
        <v>54</v>
      </c>
      <c r="B7" s="3" t="s">
        <v>61</v>
      </c>
      <c r="C7" s="6" t="s">
        <v>24</v>
      </c>
      <c r="D7" s="7" t="s">
        <v>64</v>
      </c>
      <c r="E7" s="8">
        <v>44248</v>
      </c>
      <c r="F7" s="7">
        <v>35</v>
      </c>
      <c r="G7" s="9">
        <v>764750</v>
      </c>
      <c r="H7" s="3" t="s">
        <v>63</v>
      </c>
      <c r="J7" s="3" t="s">
        <v>25</v>
      </c>
      <c r="K7" s="3" t="s">
        <v>26</v>
      </c>
      <c r="L7" s="11">
        <v>12000</v>
      </c>
      <c r="M7" s="12">
        <v>0</v>
      </c>
      <c r="N7" s="12">
        <v>0.02</v>
      </c>
      <c r="O7" s="12">
        <v>0.03</v>
      </c>
      <c r="P7" s="12">
        <v>0.05</v>
      </c>
    </row>
    <row r="8" spans="1:16" x14ac:dyDescent="0.4">
      <c r="A8" s="3" t="s">
        <v>54</v>
      </c>
      <c r="B8" s="3" t="s">
        <v>65</v>
      </c>
      <c r="C8" s="6" t="s">
        <v>28</v>
      </c>
      <c r="D8" s="7" t="s">
        <v>66</v>
      </c>
      <c r="E8" s="8">
        <v>44240</v>
      </c>
      <c r="F8" s="7">
        <v>11</v>
      </c>
      <c r="G8" s="9">
        <v>194040</v>
      </c>
      <c r="H8" s="3" t="s">
        <v>63</v>
      </c>
      <c r="J8" s="3" t="s">
        <v>29</v>
      </c>
      <c r="K8" s="3" t="s">
        <v>30</v>
      </c>
      <c r="L8" s="11">
        <v>7000</v>
      </c>
      <c r="M8" s="12">
        <v>0</v>
      </c>
      <c r="N8" s="12">
        <v>0.01</v>
      </c>
      <c r="O8" s="12">
        <v>0.02</v>
      </c>
      <c r="P8" s="12">
        <v>0.03</v>
      </c>
    </row>
    <row r="9" spans="1:16" x14ac:dyDescent="0.4">
      <c r="A9" s="3" t="s">
        <v>54</v>
      </c>
      <c r="B9" s="3" t="s">
        <v>61</v>
      </c>
      <c r="C9" s="6" t="s">
        <v>31</v>
      </c>
      <c r="D9" s="7" t="s">
        <v>56</v>
      </c>
      <c r="E9" s="8">
        <v>44229</v>
      </c>
      <c r="F9" s="7">
        <v>9</v>
      </c>
      <c r="G9" s="9">
        <v>88200</v>
      </c>
      <c r="H9" s="3" t="s">
        <v>63</v>
      </c>
      <c r="J9" s="3" t="s">
        <v>32</v>
      </c>
      <c r="K9" s="3" t="s">
        <v>33</v>
      </c>
      <c r="L9" s="11">
        <v>15000</v>
      </c>
      <c r="M9" s="12">
        <v>0</v>
      </c>
      <c r="N9" s="12">
        <v>0.01</v>
      </c>
      <c r="O9" s="12">
        <v>0.02</v>
      </c>
      <c r="P9" s="12">
        <v>0.03</v>
      </c>
    </row>
    <row r="10" spans="1:16" x14ac:dyDescent="0.4">
      <c r="A10" s="3" t="s">
        <v>54</v>
      </c>
      <c r="B10" s="3" t="s">
        <v>55</v>
      </c>
      <c r="C10" s="6" t="s">
        <v>34</v>
      </c>
      <c r="D10" s="7" t="s">
        <v>64</v>
      </c>
      <c r="E10" s="8">
        <v>44247</v>
      </c>
      <c r="F10" s="7">
        <v>5</v>
      </c>
      <c r="G10" s="9">
        <v>89100</v>
      </c>
      <c r="H10" s="3" t="s">
        <v>63</v>
      </c>
      <c r="J10" s="3" t="s">
        <v>35</v>
      </c>
      <c r="K10" s="3" t="s">
        <v>36</v>
      </c>
      <c r="L10" s="11">
        <v>18000</v>
      </c>
      <c r="M10" s="12">
        <v>0</v>
      </c>
      <c r="N10" s="12">
        <v>0.01</v>
      </c>
      <c r="O10" s="12">
        <v>0.02</v>
      </c>
      <c r="P10" s="12">
        <v>0.03</v>
      </c>
    </row>
    <row r="11" spans="1:16" x14ac:dyDescent="0.4">
      <c r="A11" s="3" t="s">
        <v>60</v>
      </c>
      <c r="B11" s="3" t="s">
        <v>67</v>
      </c>
      <c r="C11" s="6" t="s">
        <v>38</v>
      </c>
      <c r="D11" s="7" t="s">
        <v>68</v>
      </c>
      <c r="E11" s="8">
        <v>44249</v>
      </c>
      <c r="F11" s="7">
        <v>19</v>
      </c>
      <c r="G11" s="9">
        <v>0</v>
      </c>
      <c r="H11" s="3" t="s">
        <v>63</v>
      </c>
      <c r="J11" s="3" t="s">
        <v>39</v>
      </c>
      <c r="K11" s="3" t="s">
        <v>40</v>
      </c>
      <c r="L11" s="11">
        <v>23000</v>
      </c>
      <c r="M11" s="12">
        <v>0</v>
      </c>
      <c r="N11" s="12">
        <v>0.03</v>
      </c>
      <c r="O11" s="12">
        <v>0.04</v>
      </c>
      <c r="P11" s="12">
        <v>0.05</v>
      </c>
    </row>
    <row r="12" spans="1:16" x14ac:dyDescent="0.4">
      <c r="A12" s="3" t="s">
        <v>54</v>
      </c>
      <c r="B12" s="3" t="s">
        <v>55</v>
      </c>
      <c r="C12" s="6" t="s">
        <v>41</v>
      </c>
      <c r="D12" s="7" t="s">
        <v>56</v>
      </c>
      <c r="E12" s="8">
        <v>44233</v>
      </c>
      <c r="F12" s="7">
        <v>6</v>
      </c>
      <c r="G12" s="9">
        <v>106920</v>
      </c>
      <c r="H12" s="3" t="s">
        <v>63</v>
      </c>
      <c r="J12" s="13"/>
      <c r="K12" s="13"/>
      <c r="L12" s="14"/>
      <c r="M12" s="15"/>
      <c r="N12" s="15"/>
      <c r="O12" s="15"/>
      <c r="P12" s="15"/>
    </row>
    <row r="13" spans="1:16" x14ac:dyDescent="0.4">
      <c r="A13" s="3" t="s">
        <v>60</v>
      </c>
      <c r="B13" s="3" t="s">
        <v>65</v>
      </c>
      <c r="C13" s="6" t="s">
        <v>42</v>
      </c>
      <c r="D13" s="7" t="s">
        <v>62</v>
      </c>
      <c r="E13" s="8">
        <v>44231</v>
      </c>
      <c r="F13" s="7">
        <v>16</v>
      </c>
      <c r="G13" s="9">
        <v>109760</v>
      </c>
      <c r="H13" s="3" t="s">
        <v>63</v>
      </c>
      <c r="J13" t="s">
        <v>43</v>
      </c>
    </row>
    <row r="14" spans="1:16" x14ac:dyDescent="0.4">
      <c r="A14" s="3" t="s">
        <v>54</v>
      </c>
      <c r="B14" s="3" t="s">
        <v>58</v>
      </c>
      <c r="C14" s="6" t="s">
        <v>45</v>
      </c>
      <c r="D14" s="7" t="s">
        <v>56</v>
      </c>
      <c r="E14" s="8">
        <v>44233</v>
      </c>
      <c r="F14" s="7">
        <v>8</v>
      </c>
      <c r="G14" s="9">
        <v>142560</v>
      </c>
      <c r="H14" s="3" t="s">
        <v>63</v>
      </c>
      <c r="J14" s="3" t="s">
        <v>46</v>
      </c>
      <c r="K14" s="18" t="s">
        <v>14</v>
      </c>
      <c r="L14" s="18" t="s">
        <v>19</v>
      </c>
    </row>
    <row r="15" spans="1:16" x14ac:dyDescent="0.4">
      <c r="A15" s="3" t="s">
        <v>54</v>
      </c>
      <c r="B15" s="3" t="s">
        <v>65</v>
      </c>
      <c r="C15" s="6" t="s">
        <v>47</v>
      </c>
      <c r="D15" s="7" t="s">
        <v>64</v>
      </c>
      <c r="E15" s="8">
        <v>44245</v>
      </c>
      <c r="F15" s="7">
        <v>10</v>
      </c>
      <c r="G15" s="9">
        <v>68600</v>
      </c>
      <c r="H15" s="3" t="s">
        <v>63</v>
      </c>
      <c r="J15" s="3" t="s">
        <v>37</v>
      </c>
      <c r="K15" s="7" cm="1">
        <f t="array" ref="K15">SUM(IF(($J15=$B$4:$B$34)*(K$14=$A$4:$A$34),$F$4:$F$34))</f>
        <v>66</v>
      </c>
      <c r="L15" s="7" cm="1">
        <f t="array" ref="L15">SUM(IF(($J15=$B$4:$B$34)*(L$14=$A$4:$A$34),$F$4:$F$34))</f>
        <v>56</v>
      </c>
    </row>
    <row r="16" spans="1:16" x14ac:dyDescent="0.4">
      <c r="A16" s="3" t="s">
        <v>54</v>
      </c>
      <c r="B16" s="3" t="s">
        <v>58</v>
      </c>
      <c r="C16" s="6" t="s">
        <v>48</v>
      </c>
      <c r="D16" s="7" t="s">
        <v>64</v>
      </c>
      <c r="E16" s="8">
        <v>44246</v>
      </c>
      <c r="F16" s="7">
        <v>37</v>
      </c>
      <c r="G16" s="9">
        <v>538350</v>
      </c>
      <c r="H16" s="3" t="s">
        <v>57</v>
      </c>
      <c r="J16" s="3" t="s">
        <v>44</v>
      </c>
      <c r="K16" s="7" cm="1">
        <f t="array" ref="K16">SUM(IF(($J16=$B$4:$B$34)*(K$14=$A$4:$A$34),$F$4:$F$34))</f>
        <v>109</v>
      </c>
      <c r="L16" s="7" cm="1">
        <f t="array" ref="L16">SUM(IF(($J16=$B$4:$B$34)*(L$14=$A$4:$A$34),$F$4:$F$34))</f>
        <v>52</v>
      </c>
    </row>
    <row r="17" spans="1:12" x14ac:dyDescent="0.4">
      <c r="A17" s="3" t="s">
        <v>60</v>
      </c>
      <c r="B17" s="3" t="s">
        <v>55</v>
      </c>
      <c r="C17" s="3" t="s">
        <v>69</v>
      </c>
      <c r="D17" s="7" t="s">
        <v>62</v>
      </c>
      <c r="E17" s="8">
        <v>44231</v>
      </c>
      <c r="F17" s="7">
        <v>31</v>
      </c>
      <c r="G17" s="9">
        <v>210490</v>
      </c>
      <c r="H17" s="3" t="s">
        <v>57</v>
      </c>
      <c r="J17" s="3" t="s">
        <v>20</v>
      </c>
      <c r="K17" s="7" cm="1">
        <f t="array" ref="K17">SUM(IF(($J17=$B$4:$B$34)*(K$14=$A$4:$A$34),$F$4:$F$34))</f>
        <v>71</v>
      </c>
      <c r="L17" s="7" cm="1">
        <f t="array" ref="L17">SUM(IF(($J17=$B$4:$B$34)*(L$14=$A$4:$A$34),$F$4:$F$34))</f>
        <v>50</v>
      </c>
    </row>
    <row r="18" spans="1:12" x14ac:dyDescent="0.4">
      <c r="A18" s="3" t="s">
        <v>60</v>
      </c>
      <c r="B18" s="3" t="s">
        <v>61</v>
      </c>
      <c r="C18" s="3" t="s">
        <v>70</v>
      </c>
      <c r="D18" s="7" t="s">
        <v>71</v>
      </c>
      <c r="E18" s="8">
        <v>44237</v>
      </c>
      <c r="F18" s="7">
        <v>30</v>
      </c>
      <c r="G18" s="9">
        <v>342000</v>
      </c>
      <c r="H18" s="3" t="s">
        <v>63</v>
      </c>
      <c r="J18" s="3" t="s">
        <v>27</v>
      </c>
      <c r="K18" s="7" cm="1">
        <f t="array" ref="K18">SUM(IF(($J18=$B$4:$B$34)*(K$14=$A$4:$A$34),$F$4:$F$34))</f>
        <v>70</v>
      </c>
      <c r="L18" s="7" cm="1">
        <f t="array" ref="L18">SUM(IF(($J18=$B$4:$B$34)*(L$14=$A$4:$A$34),$F$4:$F$34))</f>
        <v>43</v>
      </c>
    </row>
    <row r="19" spans="1:12" x14ac:dyDescent="0.4">
      <c r="A19" s="3" t="s">
        <v>54</v>
      </c>
      <c r="B19" s="3" t="s">
        <v>67</v>
      </c>
      <c r="C19" s="3" t="s">
        <v>72</v>
      </c>
      <c r="D19" s="7" t="s">
        <v>59</v>
      </c>
      <c r="E19" s="8">
        <v>44249</v>
      </c>
      <c r="F19" s="7">
        <v>37</v>
      </c>
      <c r="G19" s="9">
        <v>0</v>
      </c>
      <c r="H19" s="3" t="s">
        <v>57</v>
      </c>
      <c r="J19" s="3" t="s">
        <v>49</v>
      </c>
      <c r="K19" s="7" cm="1">
        <f t="array" ref="K19">SUM(IF(($J19=$B$4:$B$34)*(K$14=$A$4:$A$34),$F$4:$F$34))</f>
        <v>36</v>
      </c>
      <c r="L19" s="7" cm="1">
        <f t="array" ref="L19">SUM(IF(($J19=$B$4:$B$34)*(L$14=$A$4:$A$34),$F$4:$F$34))</f>
        <v>31</v>
      </c>
    </row>
    <row r="20" spans="1:12" x14ac:dyDescent="0.4">
      <c r="A20" s="3" t="s">
        <v>60</v>
      </c>
      <c r="B20" s="3" t="s">
        <v>58</v>
      </c>
      <c r="C20" s="3" t="s">
        <v>73</v>
      </c>
      <c r="D20" s="7" t="s">
        <v>68</v>
      </c>
      <c r="E20" s="8">
        <v>44250</v>
      </c>
      <c r="F20" s="7">
        <v>13</v>
      </c>
      <c r="G20" s="9">
        <v>126100</v>
      </c>
      <c r="H20" s="3" t="s">
        <v>63</v>
      </c>
      <c r="J20" s="13"/>
    </row>
    <row r="21" spans="1:12" x14ac:dyDescent="0.4">
      <c r="A21" s="3" t="s">
        <v>54</v>
      </c>
      <c r="B21" s="3" t="s">
        <v>61</v>
      </c>
      <c r="C21" s="3" t="s">
        <v>74</v>
      </c>
      <c r="D21" s="7" t="s">
        <v>59</v>
      </c>
      <c r="E21" s="8">
        <v>44254</v>
      </c>
      <c r="F21" s="7">
        <v>2</v>
      </c>
      <c r="G21" s="9">
        <v>36000</v>
      </c>
      <c r="H21" s="3" t="s">
        <v>63</v>
      </c>
      <c r="J21" t="s">
        <v>50</v>
      </c>
    </row>
    <row r="22" spans="1:12" x14ac:dyDescent="0.4">
      <c r="A22" s="3" t="s">
        <v>60</v>
      </c>
      <c r="B22" s="3" t="s">
        <v>58</v>
      </c>
      <c r="C22" s="3" t="s">
        <v>75</v>
      </c>
      <c r="D22" s="7" t="s">
        <v>62</v>
      </c>
      <c r="E22" s="8">
        <v>44234</v>
      </c>
      <c r="F22" s="7">
        <v>19</v>
      </c>
      <c r="G22" s="9">
        <v>419520</v>
      </c>
      <c r="H22" s="3" t="s">
        <v>63</v>
      </c>
      <c r="J22" s="113" t="s">
        <v>51</v>
      </c>
      <c r="K22" s="113"/>
      <c r="L22" s="3" t="s">
        <v>52</v>
      </c>
    </row>
    <row r="23" spans="1:12" x14ac:dyDescent="0.4">
      <c r="A23" s="3" t="s">
        <v>60</v>
      </c>
      <c r="B23" s="3" t="s">
        <v>65</v>
      </c>
      <c r="C23" s="3" t="s">
        <v>76</v>
      </c>
      <c r="D23" s="7" t="s">
        <v>77</v>
      </c>
      <c r="E23" s="8">
        <v>44247</v>
      </c>
      <c r="F23" s="7">
        <v>22</v>
      </c>
      <c r="G23" s="9">
        <v>388080</v>
      </c>
      <c r="H23" s="3" t="s">
        <v>63</v>
      </c>
      <c r="J23" s="16">
        <v>44228</v>
      </c>
      <c r="K23" s="16">
        <v>44236</v>
      </c>
      <c r="L23" s="17" t="s">
        <v>89</v>
      </c>
    </row>
    <row r="24" spans="1:12" x14ac:dyDescent="0.4">
      <c r="A24" s="3" t="s">
        <v>54</v>
      </c>
      <c r="B24" s="3" t="s">
        <v>58</v>
      </c>
      <c r="C24" s="3" t="s">
        <v>78</v>
      </c>
      <c r="D24" s="7" t="s">
        <v>66</v>
      </c>
      <c r="E24" s="8">
        <v>44239</v>
      </c>
      <c r="F24" s="7">
        <v>2</v>
      </c>
      <c r="G24" s="9">
        <v>30000</v>
      </c>
      <c r="H24" s="3" t="s">
        <v>63</v>
      </c>
      <c r="J24" s="16">
        <v>44237</v>
      </c>
      <c r="K24" s="16">
        <v>44243</v>
      </c>
      <c r="L24" s="17" t="s">
        <v>90</v>
      </c>
    </row>
    <row r="25" spans="1:12" x14ac:dyDescent="0.4">
      <c r="A25" s="3" t="s">
        <v>60</v>
      </c>
      <c r="B25" s="3" t="s">
        <v>67</v>
      </c>
      <c r="C25" s="3" t="s">
        <v>79</v>
      </c>
      <c r="D25" s="7" t="s">
        <v>68</v>
      </c>
      <c r="E25" s="8">
        <v>44254</v>
      </c>
      <c r="F25" s="7">
        <v>37</v>
      </c>
      <c r="G25" s="9">
        <v>646020</v>
      </c>
      <c r="H25" s="3" t="s">
        <v>57</v>
      </c>
      <c r="J25" s="16">
        <v>44244</v>
      </c>
      <c r="K25" s="16">
        <v>44250</v>
      </c>
      <c r="L25" s="17" t="s">
        <v>91</v>
      </c>
    </row>
    <row r="26" spans="1:12" x14ac:dyDescent="0.4">
      <c r="A26" s="3" t="s">
        <v>54</v>
      </c>
      <c r="B26" s="3" t="s">
        <v>61</v>
      </c>
      <c r="C26" s="3" t="s">
        <v>80</v>
      </c>
      <c r="D26" s="7" t="s">
        <v>66</v>
      </c>
      <c r="E26" s="8">
        <v>44239</v>
      </c>
      <c r="F26" s="7">
        <v>8</v>
      </c>
      <c r="G26" s="9">
        <v>118800</v>
      </c>
      <c r="H26" s="3" t="s">
        <v>63</v>
      </c>
      <c r="J26" s="16">
        <v>44251</v>
      </c>
      <c r="K26" s="16" t="s">
        <v>53</v>
      </c>
      <c r="L26" s="17" t="s">
        <v>92</v>
      </c>
    </row>
    <row r="27" spans="1:12" x14ac:dyDescent="0.4">
      <c r="A27" s="3" t="s">
        <v>54</v>
      </c>
      <c r="B27" s="3" t="s">
        <v>58</v>
      </c>
      <c r="C27" s="3" t="s">
        <v>81</v>
      </c>
      <c r="D27" s="7" t="s">
        <v>59</v>
      </c>
      <c r="E27" s="8">
        <v>44253</v>
      </c>
      <c r="F27" s="7">
        <v>23</v>
      </c>
      <c r="G27" s="9">
        <v>338100</v>
      </c>
      <c r="H27" s="3" t="s">
        <v>57</v>
      </c>
    </row>
    <row r="28" spans="1:12" x14ac:dyDescent="0.4">
      <c r="A28" s="3" t="s">
        <v>54</v>
      </c>
      <c r="B28" s="3" t="s">
        <v>61</v>
      </c>
      <c r="C28" s="3" t="s">
        <v>82</v>
      </c>
      <c r="D28" s="7" t="s">
        <v>59</v>
      </c>
      <c r="E28" s="8">
        <v>44253</v>
      </c>
      <c r="F28" s="7">
        <v>16</v>
      </c>
      <c r="G28" s="9">
        <v>235200</v>
      </c>
      <c r="H28" s="3" t="s">
        <v>63</v>
      </c>
    </row>
    <row r="29" spans="1:12" x14ac:dyDescent="0.4">
      <c r="A29" s="3" t="s">
        <v>54</v>
      </c>
      <c r="B29" s="3" t="s">
        <v>67</v>
      </c>
      <c r="C29" s="3" t="s">
        <v>83</v>
      </c>
      <c r="D29" s="7" t="s">
        <v>56</v>
      </c>
      <c r="E29" s="8">
        <v>44228</v>
      </c>
      <c r="F29" s="7">
        <v>29</v>
      </c>
      <c r="G29" s="9">
        <v>0</v>
      </c>
      <c r="H29" s="3" t="s">
        <v>57</v>
      </c>
    </row>
    <row r="30" spans="1:12" x14ac:dyDescent="0.4">
      <c r="A30" s="3" t="s">
        <v>54</v>
      </c>
      <c r="B30" s="3" t="s">
        <v>65</v>
      </c>
      <c r="C30" s="3" t="s">
        <v>84</v>
      </c>
      <c r="D30" s="7" t="s">
        <v>66</v>
      </c>
      <c r="E30" s="8">
        <v>44240</v>
      </c>
      <c r="F30" s="7">
        <v>28</v>
      </c>
      <c r="G30" s="9">
        <v>493920</v>
      </c>
      <c r="H30" s="3" t="s">
        <v>63</v>
      </c>
    </row>
    <row r="31" spans="1:12" x14ac:dyDescent="0.4">
      <c r="A31" s="3" t="s">
        <v>60</v>
      </c>
      <c r="B31" s="3" t="s">
        <v>58</v>
      </c>
      <c r="C31" s="3" t="s">
        <v>85</v>
      </c>
      <c r="D31" s="7" t="s">
        <v>71</v>
      </c>
      <c r="E31" s="8">
        <v>44239</v>
      </c>
      <c r="F31" s="7">
        <v>20</v>
      </c>
      <c r="G31" s="9">
        <v>294000</v>
      </c>
      <c r="H31" s="3" t="s">
        <v>57</v>
      </c>
    </row>
    <row r="32" spans="1:12" x14ac:dyDescent="0.4">
      <c r="A32" s="3" t="s">
        <v>54</v>
      </c>
      <c r="B32" s="3" t="s">
        <v>61</v>
      </c>
      <c r="C32" s="3" t="s">
        <v>86</v>
      </c>
      <c r="D32" s="7" t="s">
        <v>66</v>
      </c>
      <c r="E32" s="8">
        <v>44236</v>
      </c>
      <c r="F32" s="7">
        <v>1</v>
      </c>
      <c r="G32" s="9">
        <v>10000</v>
      </c>
      <c r="H32" s="3" t="s">
        <v>63</v>
      </c>
    </row>
    <row r="33" spans="1:8" x14ac:dyDescent="0.4">
      <c r="A33" s="3" t="s">
        <v>60</v>
      </c>
      <c r="B33" s="3" t="s">
        <v>65</v>
      </c>
      <c r="C33" s="3" t="s">
        <v>87</v>
      </c>
      <c r="D33" s="7" t="s">
        <v>62</v>
      </c>
      <c r="E33" s="8">
        <v>44231</v>
      </c>
      <c r="F33" s="7">
        <v>5</v>
      </c>
      <c r="G33" s="9">
        <v>34650</v>
      </c>
      <c r="H33" s="3" t="s">
        <v>63</v>
      </c>
    </row>
    <row r="34" spans="1:8" x14ac:dyDescent="0.4">
      <c r="A34" s="3" t="s">
        <v>54</v>
      </c>
      <c r="B34" s="3" t="s">
        <v>65</v>
      </c>
      <c r="C34" s="3" t="s">
        <v>88</v>
      </c>
      <c r="D34" s="7" t="s">
        <v>56</v>
      </c>
      <c r="E34" s="8">
        <v>44232</v>
      </c>
      <c r="F34" s="7">
        <v>21</v>
      </c>
      <c r="G34" s="9">
        <v>308700</v>
      </c>
      <c r="H34" s="3" t="s">
        <v>63</v>
      </c>
    </row>
  </sheetData>
  <mergeCells count="4">
    <mergeCell ref="J3:J4"/>
    <mergeCell ref="K3:K4"/>
    <mergeCell ref="L3:L4"/>
    <mergeCell ref="J22:K2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B1:L46"/>
  <sheetViews>
    <sheetView topLeftCell="A27" zoomScaleNormal="100" workbookViewId="0">
      <selection activeCell="F41" sqref="F41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215</v>
      </c>
    </row>
    <row r="2" spans="2:12" x14ac:dyDescent="0.4">
      <c r="B2" s="3" t="s">
        <v>5</v>
      </c>
      <c r="C2" s="24" t="s">
        <v>262</v>
      </c>
      <c r="D2" s="3" t="s">
        <v>263</v>
      </c>
      <c r="E2" s="3" t="s">
        <v>264</v>
      </c>
      <c r="F2" s="3" t="s">
        <v>265</v>
      </c>
      <c r="G2" s="3" t="s">
        <v>266</v>
      </c>
      <c r="H2" s="3" t="s">
        <v>267</v>
      </c>
      <c r="I2" s="3" t="s">
        <v>268</v>
      </c>
      <c r="J2" s="3" t="s">
        <v>269</v>
      </c>
      <c r="K2" s="3" t="s">
        <v>270</v>
      </c>
      <c r="L2" s="3" t="s">
        <v>271</v>
      </c>
    </row>
    <row r="3" spans="2:12" x14ac:dyDescent="0.4">
      <c r="B3" s="24" t="s">
        <v>219</v>
      </c>
      <c r="C3" s="7" t="s">
        <v>272</v>
      </c>
      <c r="D3" s="7">
        <v>24</v>
      </c>
      <c r="E3" s="7">
        <v>1</v>
      </c>
      <c r="F3" s="7">
        <v>100</v>
      </c>
      <c r="G3" s="7">
        <v>75</v>
      </c>
      <c r="H3" s="7">
        <v>75</v>
      </c>
      <c r="I3" s="7">
        <v>250</v>
      </c>
      <c r="J3" s="3" t="s">
        <v>273</v>
      </c>
      <c r="K3" s="29">
        <v>3.5000000000000003E-2</v>
      </c>
      <c r="L3" s="3" t="s">
        <v>63</v>
      </c>
    </row>
    <row r="4" spans="2:12" x14ac:dyDescent="0.4">
      <c r="B4" s="3" t="s">
        <v>274</v>
      </c>
      <c r="C4" s="7" t="s">
        <v>275</v>
      </c>
      <c r="D4" s="7">
        <v>25</v>
      </c>
      <c r="E4" s="7">
        <v>0</v>
      </c>
      <c r="F4" s="7">
        <v>90</v>
      </c>
      <c r="G4" s="7">
        <v>80</v>
      </c>
      <c r="H4" s="7">
        <v>70</v>
      </c>
      <c r="I4" s="7">
        <v>240</v>
      </c>
      <c r="J4" s="3" t="s">
        <v>273</v>
      </c>
      <c r="K4" s="29">
        <v>0.04</v>
      </c>
      <c r="L4" s="3" t="s">
        <v>276</v>
      </c>
    </row>
    <row r="5" spans="2:12" x14ac:dyDescent="0.4">
      <c r="B5" s="24" t="s">
        <v>221</v>
      </c>
      <c r="C5" s="7" t="s">
        <v>277</v>
      </c>
      <c r="D5" s="7">
        <v>25</v>
      </c>
      <c r="E5" s="7">
        <v>0</v>
      </c>
      <c r="F5" s="7">
        <v>80</v>
      </c>
      <c r="G5" s="7">
        <v>100</v>
      </c>
      <c r="H5" s="7">
        <v>85</v>
      </c>
      <c r="I5" s="7">
        <v>265</v>
      </c>
      <c r="J5" s="3" t="s">
        <v>273</v>
      </c>
      <c r="K5" s="29">
        <v>0.04</v>
      </c>
      <c r="L5" s="3" t="s">
        <v>276</v>
      </c>
    </row>
    <row r="6" spans="2:12" x14ac:dyDescent="0.4">
      <c r="B6" s="3" t="s">
        <v>278</v>
      </c>
      <c r="C6" s="7" t="s">
        <v>279</v>
      </c>
      <c r="D6" s="7">
        <v>17</v>
      </c>
      <c r="E6" s="7">
        <v>8</v>
      </c>
      <c r="F6" s="7">
        <v>90</v>
      </c>
      <c r="G6" s="7">
        <v>85</v>
      </c>
      <c r="H6" s="7">
        <v>90</v>
      </c>
      <c r="I6" s="7">
        <v>265</v>
      </c>
      <c r="J6" s="3" t="s">
        <v>280</v>
      </c>
      <c r="K6" s="29">
        <v>3.5000000000000003E-2</v>
      </c>
      <c r="L6" s="3" t="s">
        <v>281</v>
      </c>
    </row>
    <row r="7" spans="2:12" x14ac:dyDescent="0.4">
      <c r="B7" s="24" t="s">
        <v>223</v>
      </c>
      <c r="C7" s="7" t="s">
        <v>272</v>
      </c>
      <c r="D7" s="7">
        <v>23</v>
      </c>
      <c r="E7" s="7">
        <v>2</v>
      </c>
      <c r="F7" s="7">
        <v>85</v>
      </c>
      <c r="G7" s="7">
        <v>60</v>
      </c>
      <c r="H7" s="7">
        <v>60</v>
      </c>
      <c r="I7" s="7">
        <v>205</v>
      </c>
      <c r="J7" s="3" t="s">
        <v>273</v>
      </c>
      <c r="K7" s="29">
        <v>2.5000000000000001E-2</v>
      </c>
      <c r="L7" s="3" t="s">
        <v>63</v>
      </c>
    </row>
    <row r="8" spans="2:12" x14ac:dyDescent="0.4">
      <c r="B8" s="24" t="s">
        <v>225</v>
      </c>
      <c r="C8" s="7" t="s">
        <v>272</v>
      </c>
      <c r="D8" s="7">
        <v>25</v>
      </c>
      <c r="E8" s="7">
        <v>0</v>
      </c>
      <c r="F8" s="7">
        <v>80</v>
      </c>
      <c r="G8" s="7">
        <v>100</v>
      </c>
      <c r="H8" s="7">
        <v>80</v>
      </c>
      <c r="I8" s="7">
        <v>260</v>
      </c>
      <c r="J8" s="3" t="s">
        <v>273</v>
      </c>
      <c r="K8" s="29">
        <v>0.04</v>
      </c>
      <c r="L8" s="3" t="s">
        <v>276</v>
      </c>
    </row>
    <row r="9" spans="2:12" x14ac:dyDescent="0.4">
      <c r="B9" s="24" t="s">
        <v>226</v>
      </c>
      <c r="C9" s="7" t="s">
        <v>282</v>
      </c>
      <c r="D9" s="7">
        <v>22</v>
      </c>
      <c r="E9" s="7">
        <v>3</v>
      </c>
      <c r="F9" s="7">
        <v>100</v>
      </c>
      <c r="G9" s="7">
        <v>75</v>
      </c>
      <c r="H9" s="7">
        <v>90</v>
      </c>
      <c r="I9" s="7">
        <v>265</v>
      </c>
      <c r="J9" s="3" t="s">
        <v>273</v>
      </c>
      <c r="K9" s="29">
        <v>3.5000000000000003E-2</v>
      </c>
      <c r="L9" s="3" t="s">
        <v>63</v>
      </c>
    </row>
    <row r="10" spans="2:12" x14ac:dyDescent="0.4">
      <c r="B10" s="24" t="s">
        <v>228</v>
      </c>
      <c r="C10" s="7" t="s">
        <v>279</v>
      </c>
      <c r="D10" s="7">
        <v>24</v>
      </c>
      <c r="E10" s="7">
        <v>1</v>
      </c>
      <c r="F10" s="7">
        <v>90</v>
      </c>
      <c r="G10" s="7">
        <v>100</v>
      </c>
      <c r="H10" s="7">
        <v>100</v>
      </c>
      <c r="I10" s="7">
        <v>290</v>
      </c>
      <c r="J10" s="3" t="s">
        <v>273</v>
      </c>
      <c r="K10" s="29">
        <v>0.05</v>
      </c>
      <c r="L10" s="3" t="s">
        <v>63</v>
      </c>
    </row>
    <row r="11" spans="2:12" x14ac:dyDescent="0.4">
      <c r="B11" s="24" t="s">
        <v>230</v>
      </c>
      <c r="C11" s="7" t="s">
        <v>283</v>
      </c>
      <c r="D11" s="7">
        <v>23</v>
      </c>
      <c r="E11" s="7">
        <v>2</v>
      </c>
      <c r="F11" s="7">
        <v>70</v>
      </c>
      <c r="G11" s="7">
        <v>90</v>
      </c>
      <c r="H11" s="7">
        <v>70</v>
      </c>
      <c r="I11" s="7">
        <v>230</v>
      </c>
      <c r="J11" s="3" t="s">
        <v>273</v>
      </c>
      <c r="K11" s="29">
        <v>0.03</v>
      </c>
      <c r="L11" s="3" t="s">
        <v>63</v>
      </c>
    </row>
    <row r="12" spans="2:12" x14ac:dyDescent="0.4">
      <c r="B12" s="24" t="s">
        <v>232</v>
      </c>
      <c r="C12" s="7" t="s">
        <v>279</v>
      </c>
      <c r="D12" s="7">
        <v>23</v>
      </c>
      <c r="E12" s="7">
        <v>2</v>
      </c>
      <c r="F12" s="7">
        <v>50</v>
      </c>
      <c r="G12" s="7">
        <v>85</v>
      </c>
      <c r="H12" s="7">
        <v>95</v>
      </c>
      <c r="I12" s="7">
        <v>230</v>
      </c>
      <c r="J12" s="3" t="s">
        <v>280</v>
      </c>
      <c r="K12" s="29">
        <v>0.03</v>
      </c>
      <c r="L12" s="3" t="s">
        <v>63</v>
      </c>
    </row>
    <row r="13" spans="2:12" x14ac:dyDescent="0.4">
      <c r="B13" s="24" t="s">
        <v>233</v>
      </c>
      <c r="C13" s="7" t="s">
        <v>272</v>
      </c>
      <c r="D13" s="7">
        <v>23</v>
      </c>
      <c r="E13" s="7">
        <v>2</v>
      </c>
      <c r="F13" s="7">
        <v>75</v>
      </c>
      <c r="G13" s="7">
        <v>90</v>
      </c>
      <c r="H13" s="7">
        <v>70</v>
      </c>
      <c r="I13" s="7">
        <v>235</v>
      </c>
      <c r="J13" s="3" t="s">
        <v>273</v>
      </c>
      <c r="K13" s="29">
        <v>0.03</v>
      </c>
      <c r="L13" s="3" t="s">
        <v>63</v>
      </c>
    </row>
    <row r="14" spans="2:12" x14ac:dyDescent="0.4">
      <c r="B14" s="3" t="s">
        <v>284</v>
      </c>
      <c r="C14" s="7" t="s">
        <v>282</v>
      </c>
      <c r="D14" s="7">
        <v>25</v>
      </c>
      <c r="E14" s="7">
        <v>0</v>
      </c>
      <c r="F14" s="7">
        <v>90</v>
      </c>
      <c r="G14" s="7">
        <v>60</v>
      </c>
      <c r="H14" s="7">
        <v>60</v>
      </c>
      <c r="I14" s="7">
        <v>210</v>
      </c>
      <c r="J14" s="3" t="s">
        <v>273</v>
      </c>
      <c r="K14" s="29">
        <v>3.4999999999999996E-2</v>
      </c>
      <c r="L14" s="3" t="s">
        <v>276</v>
      </c>
    </row>
    <row r="15" spans="2:12" x14ac:dyDescent="0.4">
      <c r="B15" s="24" t="s">
        <v>285</v>
      </c>
      <c r="C15" s="7" t="s">
        <v>286</v>
      </c>
      <c r="D15" s="7">
        <v>24</v>
      </c>
      <c r="E15" s="7">
        <v>1</v>
      </c>
      <c r="F15" s="7">
        <v>100</v>
      </c>
      <c r="G15" s="7">
        <v>85</v>
      </c>
      <c r="H15" s="7">
        <v>65</v>
      </c>
      <c r="I15" s="7">
        <v>250</v>
      </c>
      <c r="J15" s="3" t="s">
        <v>273</v>
      </c>
      <c r="K15" s="29">
        <v>3.5000000000000003E-2</v>
      </c>
      <c r="L15" s="3" t="s">
        <v>63</v>
      </c>
    </row>
    <row r="16" spans="2:12" x14ac:dyDescent="0.4">
      <c r="B16" s="24" t="s">
        <v>287</v>
      </c>
      <c r="C16" s="7" t="s">
        <v>279</v>
      </c>
      <c r="D16" s="7">
        <v>23</v>
      </c>
      <c r="E16" s="7">
        <v>2</v>
      </c>
      <c r="F16" s="7">
        <v>75</v>
      </c>
      <c r="G16" s="7">
        <v>70</v>
      </c>
      <c r="H16" s="7">
        <v>70</v>
      </c>
      <c r="I16" s="7">
        <v>215</v>
      </c>
      <c r="J16" s="3" t="s">
        <v>273</v>
      </c>
      <c r="K16" s="29">
        <v>0.03</v>
      </c>
      <c r="L16" s="3" t="s">
        <v>63</v>
      </c>
    </row>
    <row r="17" spans="2:12" x14ac:dyDescent="0.4">
      <c r="B17" s="24" t="s">
        <v>235</v>
      </c>
      <c r="C17" s="7" t="s">
        <v>286</v>
      </c>
      <c r="D17" s="7">
        <v>25</v>
      </c>
      <c r="E17" s="7">
        <v>0</v>
      </c>
      <c r="F17" s="7">
        <v>70</v>
      </c>
      <c r="G17" s="7">
        <v>55</v>
      </c>
      <c r="H17" s="7">
        <v>90</v>
      </c>
      <c r="I17" s="7">
        <v>215</v>
      </c>
      <c r="J17" s="3" t="s">
        <v>280</v>
      </c>
      <c r="K17" s="29">
        <v>3.4999999999999996E-2</v>
      </c>
      <c r="L17" s="3" t="s">
        <v>276</v>
      </c>
    </row>
    <row r="18" spans="2:12" x14ac:dyDescent="0.4">
      <c r="B18" s="24" t="s">
        <v>236</v>
      </c>
      <c r="C18" s="7" t="s">
        <v>283</v>
      </c>
      <c r="D18" s="7">
        <v>25</v>
      </c>
      <c r="E18" s="7">
        <v>0</v>
      </c>
      <c r="F18" s="7">
        <v>60</v>
      </c>
      <c r="G18" s="7">
        <v>80</v>
      </c>
      <c r="H18" s="7">
        <v>60</v>
      </c>
      <c r="I18" s="7">
        <v>200</v>
      </c>
      <c r="J18" s="3" t="s">
        <v>273</v>
      </c>
      <c r="K18" s="29">
        <v>3.0000000000000002E-2</v>
      </c>
      <c r="L18" s="3" t="s">
        <v>276</v>
      </c>
    </row>
    <row r="19" spans="2:12" x14ac:dyDescent="0.4">
      <c r="B19" s="24" t="s">
        <v>288</v>
      </c>
      <c r="C19" s="7" t="s">
        <v>272</v>
      </c>
      <c r="D19" s="7">
        <v>25</v>
      </c>
      <c r="E19" s="7">
        <v>0</v>
      </c>
      <c r="F19" s="7">
        <v>80</v>
      </c>
      <c r="G19" s="7">
        <v>75</v>
      </c>
      <c r="H19" s="7">
        <v>85</v>
      </c>
      <c r="I19" s="7">
        <v>240</v>
      </c>
      <c r="J19" s="3" t="s">
        <v>273</v>
      </c>
      <c r="K19" s="29">
        <v>0.04</v>
      </c>
      <c r="L19" s="3" t="s">
        <v>276</v>
      </c>
    </row>
    <row r="20" spans="2:12" x14ac:dyDescent="0.4">
      <c r="B20" s="24" t="s">
        <v>289</v>
      </c>
      <c r="C20" s="7" t="s">
        <v>277</v>
      </c>
      <c r="D20" s="7">
        <v>23</v>
      </c>
      <c r="E20" s="7">
        <v>2</v>
      </c>
      <c r="F20" s="7">
        <v>90</v>
      </c>
      <c r="G20" s="7">
        <v>70</v>
      </c>
      <c r="H20" s="7">
        <v>60</v>
      </c>
      <c r="I20" s="7">
        <v>220</v>
      </c>
      <c r="J20" s="3" t="s">
        <v>273</v>
      </c>
      <c r="K20" s="29">
        <v>0.03</v>
      </c>
      <c r="L20" s="3" t="s">
        <v>63</v>
      </c>
    </row>
    <row r="21" spans="2:12" x14ac:dyDescent="0.4">
      <c r="B21" s="24" t="s">
        <v>237</v>
      </c>
      <c r="C21" s="7" t="s">
        <v>290</v>
      </c>
      <c r="D21" s="7">
        <v>15</v>
      </c>
      <c r="E21" s="7">
        <v>10</v>
      </c>
      <c r="F21" s="7">
        <v>85</v>
      </c>
      <c r="G21" s="7">
        <v>90</v>
      </c>
      <c r="H21" s="7">
        <v>85</v>
      </c>
      <c r="I21" s="7">
        <v>260</v>
      </c>
      <c r="J21" s="3" t="s">
        <v>280</v>
      </c>
      <c r="K21" s="29">
        <v>3.5000000000000003E-2</v>
      </c>
      <c r="L21" s="3" t="s">
        <v>281</v>
      </c>
    </row>
    <row r="22" spans="2:12" x14ac:dyDescent="0.4">
      <c r="B22" s="24" t="s">
        <v>239</v>
      </c>
      <c r="C22" s="7" t="s">
        <v>291</v>
      </c>
      <c r="D22" s="7">
        <v>25</v>
      </c>
      <c r="E22" s="7">
        <v>0</v>
      </c>
      <c r="F22" s="7">
        <v>100</v>
      </c>
      <c r="G22" s="7">
        <v>90</v>
      </c>
      <c r="H22" s="7">
        <v>90</v>
      </c>
      <c r="I22" s="7">
        <v>280</v>
      </c>
      <c r="J22" s="3" t="s">
        <v>273</v>
      </c>
      <c r="K22" s="29">
        <v>5.5E-2</v>
      </c>
      <c r="L22" s="3" t="s">
        <v>276</v>
      </c>
    </row>
    <row r="23" spans="2:12" x14ac:dyDescent="0.4">
      <c r="B23" s="24" t="s">
        <v>292</v>
      </c>
      <c r="C23" s="7" t="s">
        <v>279</v>
      </c>
      <c r="D23" s="7">
        <v>25</v>
      </c>
      <c r="E23" s="7">
        <v>0</v>
      </c>
      <c r="F23" s="7">
        <v>100</v>
      </c>
      <c r="G23" s="7">
        <v>65</v>
      </c>
      <c r="H23" s="7">
        <v>90</v>
      </c>
      <c r="I23" s="7">
        <v>255</v>
      </c>
      <c r="J23" s="3" t="s">
        <v>273</v>
      </c>
      <c r="K23" s="29">
        <v>0.04</v>
      </c>
      <c r="L23" s="3" t="s">
        <v>276</v>
      </c>
    </row>
    <row r="24" spans="2:12" x14ac:dyDescent="0.4">
      <c r="B24" s="24" t="s">
        <v>293</v>
      </c>
      <c r="C24" s="7" t="s">
        <v>283</v>
      </c>
      <c r="D24" s="7">
        <v>25</v>
      </c>
      <c r="E24" s="7">
        <v>0</v>
      </c>
      <c r="F24" s="7">
        <v>90</v>
      </c>
      <c r="G24" s="7">
        <v>80</v>
      </c>
      <c r="H24" s="7">
        <v>100</v>
      </c>
      <c r="I24" s="7">
        <v>270</v>
      </c>
      <c r="J24" s="3" t="s">
        <v>273</v>
      </c>
      <c r="K24" s="29">
        <v>5.5E-2</v>
      </c>
      <c r="L24" s="3" t="s">
        <v>276</v>
      </c>
    </row>
    <row r="25" spans="2:12" x14ac:dyDescent="0.4">
      <c r="B25" s="24" t="s">
        <v>240</v>
      </c>
      <c r="C25" s="7" t="s">
        <v>291</v>
      </c>
      <c r="D25" s="7">
        <v>22</v>
      </c>
      <c r="E25" s="7">
        <v>3</v>
      </c>
      <c r="F25" s="7">
        <v>90</v>
      </c>
      <c r="G25" s="7">
        <v>90</v>
      </c>
      <c r="H25" s="7">
        <v>100</v>
      </c>
      <c r="I25" s="7">
        <v>280</v>
      </c>
      <c r="J25" s="3" t="s">
        <v>273</v>
      </c>
      <c r="K25" s="29">
        <v>0.05</v>
      </c>
      <c r="L25" s="3" t="s">
        <v>63</v>
      </c>
    </row>
    <row r="26" spans="2:12" x14ac:dyDescent="0.4">
      <c r="B26" s="24" t="s">
        <v>241</v>
      </c>
      <c r="C26" s="7" t="s">
        <v>272</v>
      </c>
      <c r="D26" s="7">
        <v>24</v>
      </c>
      <c r="E26" s="7">
        <v>1</v>
      </c>
      <c r="F26" s="7">
        <v>65</v>
      </c>
      <c r="G26" s="7">
        <v>100</v>
      </c>
      <c r="H26" s="7">
        <v>80</v>
      </c>
      <c r="I26" s="7">
        <v>245</v>
      </c>
      <c r="J26" s="3" t="s">
        <v>273</v>
      </c>
      <c r="K26" s="29">
        <v>3.5000000000000003E-2</v>
      </c>
      <c r="L26" s="3" t="s">
        <v>63</v>
      </c>
    </row>
    <row r="27" spans="2:12" x14ac:dyDescent="0.4">
      <c r="B27" s="24" t="s">
        <v>242</v>
      </c>
      <c r="C27" s="7" t="s">
        <v>283</v>
      </c>
      <c r="D27" s="7">
        <v>20</v>
      </c>
      <c r="E27" s="7">
        <v>5</v>
      </c>
      <c r="F27" s="7">
        <v>70</v>
      </c>
      <c r="G27" s="7">
        <v>75</v>
      </c>
      <c r="H27" s="7">
        <v>90</v>
      </c>
      <c r="I27" s="7">
        <v>235</v>
      </c>
      <c r="J27" s="3" t="s">
        <v>273</v>
      </c>
      <c r="K27" s="29">
        <v>0.03</v>
      </c>
      <c r="L27" s="3" t="s">
        <v>63</v>
      </c>
    </row>
    <row r="28" spans="2:12" x14ac:dyDescent="0.4">
      <c r="B28" s="24" t="s">
        <v>243</v>
      </c>
      <c r="C28" s="7" t="s">
        <v>290</v>
      </c>
      <c r="D28" s="7">
        <v>25</v>
      </c>
      <c r="E28" s="7">
        <v>0</v>
      </c>
      <c r="F28" s="7">
        <v>70</v>
      </c>
      <c r="G28" s="7">
        <v>100</v>
      </c>
      <c r="H28" s="7">
        <v>80</v>
      </c>
      <c r="I28" s="7">
        <v>250</v>
      </c>
      <c r="J28" s="3" t="s">
        <v>273</v>
      </c>
      <c r="K28" s="29">
        <v>0.04</v>
      </c>
      <c r="L28" s="3" t="s">
        <v>276</v>
      </c>
    </row>
    <row r="29" spans="2:12" x14ac:dyDescent="0.4">
      <c r="B29" s="24" t="s">
        <v>244</v>
      </c>
      <c r="C29" s="7" t="s">
        <v>277</v>
      </c>
      <c r="D29" s="7">
        <v>25</v>
      </c>
      <c r="E29" s="7">
        <v>0</v>
      </c>
      <c r="F29" s="7">
        <v>60</v>
      </c>
      <c r="G29" s="7">
        <v>70</v>
      </c>
      <c r="H29" s="7">
        <v>100</v>
      </c>
      <c r="I29" s="7">
        <v>230</v>
      </c>
      <c r="J29" s="3" t="s">
        <v>273</v>
      </c>
      <c r="K29" s="29">
        <v>3.4999999999999996E-2</v>
      </c>
      <c r="L29" s="3" t="s">
        <v>276</v>
      </c>
    </row>
    <row r="30" spans="2:12" x14ac:dyDescent="0.4">
      <c r="B30" s="24" t="s">
        <v>245</v>
      </c>
      <c r="C30" s="7" t="s">
        <v>275</v>
      </c>
      <c r="D30" s="7">
        <v>24</v>
      </c>
      <c r="E30" s="7">
        <v>1</v>
      </c>
      <c r="F30" s="7">
        <v>70</v>
      </c>
      <c r="G30" s="7">
        <v>90</v>
      </c>
      <c r="H30" s="7">
        <v>70</v>
      </c>
      <c r="I30" s="7">
        <v>230</v>
      </c>
      <c r="J30" s="3" t="s">
        <v>273</v>
      </c>
      <c r="K30" s="29">
        <v>0.03</v>
      </c>
      <c r="L30" s="3" t="s">
        <v>63</v>
      </c>
    </row>
    <row r="31" spans="2:12" x14ac:dyDescent="0.4">
      <c r="B31" s="24" t="s">
        <v>246</v>
      </c>
      <c r="C31" s="7" t="s">
        <v>283</v>
      </c>
      <c r="D31" s="7">
        <v>23</v>
      </c>
      <c r="E31" s="7">
        <v>2</v>
      </c>
      <c r="F31" s="7">
        <v>90</v>
      </c>
      <c r="G31" s="7">
        <v>70</v>
      </c>
      <c r="H31" s="7">
        <v>60</v>
      </c>
      <c r="I31" s="7">
        <v>220</v>
      </c>
      <c r="J31" s="3" t="s">
        <v>273</v>
      </c>
      <c r="K31" s="29">
        <v>0.03</v>
      </c>
      <c r="L31" s="3" t="s">
        <v>63</v>
      </c>
    </row>
    <row r="32" spans="2:12" x14ac:dyDescent="0.4">
      <c r="B32" s="24" t="s">
        <v>247</v>
      </c>
      <c r="C32" s="7" t="s">
        <v>275</v>
      </c>
      <c r="D32" s="7">
        <v>25</v>
      </c>
      <c r="E32" s="7">
        <v>0</v>
      </c>
      <c r="F32" s="7">
        <v>55</v>
      </c>
      <c r="G32" s="7">
        <v>100</v>
      </c>
      <c r="H32" s="7">
        <v>60</v>
      </c>
      <c r="I32" s="7">
        <v>215</v>
      </c>
      <c r="J32" s="3" t="s">
        <v>280</v>
      </c>
      <c r="K32" s="29">
        <v>3.4999999999999996E-2</v>
      </c>
      <c r="L32" s="3" t="s">
        <v>276</v>
      </c>
    </row>
    <row r="34" spans="2:11" x14ac:dyDescent="0.4">
      <c r="B34" t="s">
        <v>248</v>
      </c>
      <c r="H34" t="s">
        <v>249</v>
      </c>
    </row>
    <row r="35" spans="2:11" x14ac:dyDescent="0.4">
      <c r="B35" s="3" t="s">
        <v>250</v>
      </c>
      <c r="C35" s="18" t="s">
        <v>251</v>
      </c>
      <c r="D35" s="18" t="s">
        <v>252</v>
      </c>
      <c r="E35" s="18" t="s">
        <v>253</v>
      </c>
      <c r="H35" s="3" t="s">
        <v>216</v>
      </c>
      <c r="I35" s="3" t="s">
        <v>217</v>
      </c>
      <c r="J35" s="3" t="s">
        <v>218</v>
      </c>
      <c r="K35" s="3" t="s">
        <v>254</v>
      </c>
    </row>
    <row r="36" spans="2:11" x14ac:dyDescent="0.4">
      <c r="B36" s="18" t="s">
        <v>255</v>
      </c>
      <c r="C36" s="3" cm="1">
        <f t="array" ref="C36">COUNT(IF((FIND($B36,$C$3:$C$32)&gt;=1)*(FIND(C$35,$C$3:$C$32)&gt;=1),1))</f>
        <v>2</v>
      </c>
      <c r="D36" s="3" cm="1">
        <f t="array" ref="D36">COUNT(IF((FIND($B36,$C$3:$C$32)&gt;=1)*(FIND(D$35,$C$3:$C$32)&gt;=1),1))</f>
        <v>5</v>
      </c>
      <c r="E36" s="3" cm="1">
        <f t="array" ref="E36">COUNT(IF((FIND($B36,$C$3:$C$32)&gt;=1)*(FIND(E$35,$C$3:$C$32)&gt;=1),1))</f>
        <v>5</v>
      </c>
      <c r="H36" s="7" t="s">
        <v>256</v>
      </c>
      <c r="I36" s="7">
        <v>100</v>
      </c>
      <c r="J36" s="7">
        <v>90</v>
      </c>
      <c r="K36" s="7">
        <v>100</v>
      </c>
    </row>
    <row r="37" spans="2:11" x14ac:dyDescent="0.4">
      <c r="B37" s="18" t="s">
        <v>257</v>
      </c>
      <c r="C37" s="3" cm="1">
        <f t="array" ref="C37">COUNT(IF((FIND($B37,$C$3:$C$32)&gt;=1)*(FIND(C$35,$C$3:$C$32)&gt;=1),1))</f>
        <v>3</v>
      </c>
      <c r="D37" s="3" cm="1">
        <f t="array" ref="D37">COUNT(IF((FIND($B37,$C$3:$C$32)&gt;=1)*(FIND(D$35,$C$3:$C$32)&gt;=1),1))</f>
        <v>2</v>
      </c>
      <c r="E37" s="3" cm="1">
        <f t="array" ref="E37">COUNT(IF((FIND($B37,$C$3:$C$32)&gt;=1)*(FIND(E$35,$C$3:$C$32)&gt;=1),1))</f>
        <v>2</v>
      </c>
      <c r="H37" s="7" t="s">
        <v>222</v>
      </c>
      <c r="I37" s="7">
        <v>90</v>
      </c>
      <c r="J37" s="7">
        <v>100</v>
      </c>
      <c r="K37" s="7">
        <v>100</v>
      </c>
    </row>
    <row r="38" spans="2:11" x14ac:dyDescent="0.4">
      <c r="B38" s="18" t="s">
        <v>258</v>
      </c>
      <c r="C38" s="3" cm="1">
        <f t="array" ref="C38">COUNT(IF((FIND($B38,$C$3:$C$32)&gt;=1)*(FIND(C$35,$C$3:$C$32)&gt;=1),1))</f>
        <v>6</v>
      </c>
      <c r="D38" s="3" cm="1">
        <f t="array" ref="D38">COUNT(IF((FIND($B38,$C$3:$C$32)&gt;=1)*(FIND(D$35,$C$3:$C$32)&gt;=1),1))</f>
        <v>3</v>
      </c>
      <c r="E38" s="3" cm="1">
        <f t="array" ref="E38">COUNT(IF((FIND($B38,$C$3:$C$32)&gt;=1)*(FIND(E$35,$C$3:$C$32)&gt;=1),1))</f>
        <v>2</v>
      </c>
      <c r="H38" s="7" t="s">
        <v>224</v>
      </c>
      <c r="I38" s="7">
        <v>100</v>
      </c>
      <c r="J38" s="7">
        <v>100</v>
      </c>
      <c r="K38" s="7">
        <v>85</v>
      </c>
    </row>
    <row r="39" spans="2:11" x14ac:dyDescent="0.4">
      <c r="H39" s="7" t="s">
        <v>231</v>
      </c>
      <c r="I39" s="7">
        <v>90</v>
      </c>
      <c r="J39" s="7">
        <v>90</v>
      </c>
      <c r="K39" s="7">
        <v>100</v>
      </c>
    </row>
    <row r="40" spans="2:11" x14ac:dyDescent="0.4">
      <c r="B40" t="s">
        <v>259</v>
      </c>
      <c r="H40" s="7" t="s">
        <v>234</v>
      </c>
      <c r="I40" s="7">
        <v>100</v>
      </c>
      <c r="J40" s="7">
        <v>85</v>
      </c>
      <c r="K40" s="7">
        <v>90</v>
      </c>
    </row>
    <row r="41" spans="2:11" x14ac:dyDescent="0.4">
      <c r="B41" s="114" t="s">
        <v>260</v>
      </c>
      <c r="C41" s="115"/>
      <c r="D41" s="19" t="s">
        <v>261</v>
      </c>
      <c r="H41" s="7" t="s">
        <v>220</v>
      </c>
      <c r="I41" s="7">
        <v>90</v>
      </c>
      <c r="J41" s="7">
        <v>100</v>
      </c>
      <c r="K41" s="7">
        <v>70</v>
      </c>
    </row>
    <row r="42" spans="2:11" x14ac:dyDescent="0.4">
      <c r="B42" s="3">
        <v>0</v>
      </c>
      <c r="C42" s="30">
        <v>60</v>
      </c>
      <c r="D42" s="31">
        <v>0</v>
      </c>
      <c r="H42" s="7" t="s">
        <v>229</v>
      </c>
      <c r="I42" s="7">
        <v>100</v>
      </c>
      <c r="J42" s="7">
        <v>100</v>
      </c>
      <c r="K42" s="7">
        <v>100</v>
      </c>
    </row>
    <row r="43" spans="2:11" x14ac:dyDescent="0.4">
      <c r="B43" s="32">
        <v>60</v>
      </c>
      <c r="C43" s="30">
        <v>70</v>
      </c>
      <c r="D43" s="33">
        <v>2.5000000000000001E-2</v>
      </c>
      <c r="H43" s="7" t="s">
        <v>227</v>
      </c>
      <c r="I43" s="7">
        <v>100</v>
      </c>
      <c r="J43" s="7">
        <v>75</v>
      </c>
      <c r="K43" s="7">
        <v>90</v>
      </c>
    </row>
    <row r="44" spans="2:11" x14ac:dyDescent="0.4">
      <c r="B44" s="32">
        <v>70</v>
      </c>
      <c r="C44" s="30">
        <v>80</v>
      </c>
      <c r="D44" s="31">
        <v>0.03</v>
      </c>
      <c r="H44" s="7" t="s">
        <v>238</v>
      </c>
      <c r="I44" s="7">
        <v>85</v>
      </c>
      <c r="J44" s="7">
        <v>100</v>
      </c>
      <c r="K44" s="7">
        <v>85</v>
      </c>
    </row>
    <row r="45" spans="2:11" x14ac:dyDescent="0.4">
      <c r="B45" s="32">
        <v>80</v>
      </c>
      <c r="C45" s="30">
        <v>90</v>
      </c>
      <c r="D45" s="33">
        <v>3.5000000000000003E-2</v>
      </c>
    </row>
    <row r="46" spans="2:11" x14ac:dyDescent="0.4">
      <c r="B46" s="32">
        <v>90</v>
      </c>
      <c r="C46" s="3"/>
      <c r="D46" s="31">
        <v>0.05</v>
      </c>
    </row>
  </sheetData>
  <mergeCells count="1">
    <mergeCell ref="B41:C41"/>
  </mergeCells>
  <phoneticPr fontId="4" type="noConversion"/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B2:Q42"/>
  <sheetViews>
    <sheetView topLeftCell="A8" workbookViewId="0">
      <selection activeCell="Q15" sqref="Q15"/>
    </sheetView>
  </sheetViews>
  <sheetFormatPr defaultColWidth="9" defaultRowHeight="15.6" x14ac:dyDescent="0.4"/>
  <cols>
    <col min="1" max="1" width="1.59765625" style="40" customWidth="1"/>
    <col min="2" max="3" width="9" style="40"/>
    <col min="4" max="4" width="9" style="40" customWidth="1"/>
    <col min="5" max="5" width="9" style="40"/>
    <col min="6" max="6" width="13.19921875" style="40" bestFit="1" customWidth="1"/>
    <col min="7" max="7" width="9" style="40"/>
    <col min="8" max="8" width="13.69921875" style="40" customWidth="1"/>
    <col min="9" max="9" width="9" style="40"/>
    <col min="10" max="10" width="10.19921875" style="40" customWidth="1"/>
    <col min="11" max="12" width="1.59765625" style="40" customWidth="1"/>
    <col min="13" max="13" width="11.59765625" style="40" customWidth="1"/>
    <col min="14" max="14" width="10.296875" style="40" customWidth="1"/>
    <col min="15" max="15" width="10.59765625" style="40" customWidth="1"/>
    <col min="16" max="16" width="9.19921875" style="40" bestFit="1" customWidth="1"/>
    <col min="17" max="17" width="15.5" style="40" customWidth="1"/>
    <col min="18" max="16384" width="9" style="40"/>
  </cols>
  <sheetData>
    <row r="2" spans="2:17" x14ac:dyDescent="0.4">
      <c r="B2" s="40" t="s">
        <v>215</v>
      </c>
      <c r="M2" s="40" t="s">
        <v>476</v>
      </c>
      <c r="P2" s="40" t="s">
        <v>477</v>
      </c>
    </row>
    <row r="3" spans="2:17" ht="21.75" customHeight="1" x14ac:dyDescent="0.4">
      <c r="B3" s="41" t="s">
        <v>478</v>
      </c>
      <c r="C3" s="41" t="s">
        <v>479</v>
      </c>
      <c r="D3" s="41" t="s">
        <v>480</v>
      </c>
      <c r="E3" s="41" t="s">
        <v>481</v>
      </c>
      <c r="F3" s="41" t="s">
        <v>482</v>
      </c>
      <c r="G3" s="41" t="s">
        <v>483</v>
      </c>
      <c r="H3" s="41" t="s">
        <v>484</v>
      </c>
      <c r="I3" s="41" t="s">
        <v>485</v>
      </c>
      <c r="J3" s="41" t="s">
        <v>486</v>
      </c>
      <c r="K3" s="43"/>
      <c r="M3" s="41" t="s">
        <v>478</v>
      </c>
      <c r="N3" s="41" t="s">
        <v>479</v>
      </c>
      <c r="P3" s="41" t="s">
        <v>483</v>
      </c>
      <c r="Q3" s="41" t="s">
        <v>484</v>
      </c>
    </row>
    <row r="4" spans="2:17" ht="31.2" x14ac:dyDescent="0.4">
      <c r="B4" s="44" t="s">
        <v>487</v>
      </c>
      <c r="C4" s="44" t="s">
        <v>488</v>
      </c>
      <c r="D4" s="44" t="s">
        <v>530</v>
      </c>
      <c r="E4" s="45" t="s">
        <v>489</v>
      </c>
      <c r="F4" s="45" t="s">
        <v>490</v>
      </c>
      <c r="G4" s="45" t="s">
        <v>529</v>
      </c>
      <c r="H4" s="44" t="s">
        <v>531</v>
      </c>
      <c r="I4" s="46">
        <v>612700</v>
      </c>
      <c r="J4" s="47">
        <v>306350</v>
      </c>
      <c r="K4" s="48"/>
      <c r="M4" s="49" t="s">
        <v>492</v>
      </c>
      <c r="N4" s="49" t="s">
        <v>493</v>
      </c>
      <c r="P4" s="49" t="s">
        <v>494</v>
      </c>
      <c r="Q4" s="49" t="s">
        <v>495</v>
      </c>
    </row>
    <row r="5" spans="2:17" x14ac:dyDescent="0.4">
      <c r="B5" s="50" t="s">
        <v>487</v>
      </c>
      <c r="C5" s="50" t="s">
        <v>488</v>
      </c>
      <c r="D5" s="44" t="s">
        <v>530</v>
      </c>
      <c r="E5" s="51" t="s">
        <v>496</v>
      </c>
      <c r="F5" s="51" t="s">
        <v>497</v>
      </c>
      <c r="G5" s="51" t="s">
        <v>498</v>
      </c>
      <c r="H5" s="44" t="s">
        <v>532</v>
      </c>
      <c r="I5" s="52">
        <v>13000</v>
      </c>
      <c r="J5" s="47">
        <v>0</v>
      </c>
      <c r="K5" s="48"/>
      <c r="M5" s="49" t="s">
        <v>487</v>
      </c>
      <c r="N5" s="49" t="s">
        <v>488</v>
      </c>
      <c r="P5" s="53" t="s">
        <v>499</v>
      </c>
      <c r="Q5" s="49" t="s">
        <v>500</v>
      </c>
    </row>
    <row r="6" spans="2:17" x14ac:dyDescent="0.4">
      <c r="B6" s="50" t="s">
        <v>487</v>
      </c>
      <c r="C6" s="50" t="s">
        <v>488</v>
      </c>
      <c r="D6" s="44" t="s">
        <v>530</v>
      </c>
      <c r="E6" s="51" t="s">
        <v>496</v>
      </c>
      <c r="F6" s="51" t="s">
        <v>497</v>
      </c>
      <c r="G6" s="51" t="s">
        <v>498</v>
      </c>
      <c r="H6" s="44" t="s">
        <v>532</v>
      </c>
      <c r="I6" s="52">
        <v>46000</v>
      </c>
      <c r="J6" s="47">
        <v>0</v>
      </c>
      <c r="K6" s="48"/>
      <c r="M6" s="53" t="s">
        <v>501</v>
      </c>
      <c r="N6" s="53" t="s">
        <v>502</v>
      </c>
      <c r="P6" s="53" t="s">
        <v>498</v>
      </c>
      <c r="Q6" s="49" t="s">
        <v>503</v>
      </c>
    </row>
    <row r="7" spans="2:17" ht="31.2" x14ac:dyDescent="0.4">
      <c r="B7" s="50" t="s">
        <v>487</v>
      </c>
      <c r="C7" s="50" t="s">
        <v>488</v>
      </c>
      <c r="D7" s="44" t="s">
        <v>530</v>
      </c>
      <c r="E7" s="51" t="s">
        <v>504</v>
      </c>
      <c r="F7" s="51" t="s">
        <v>505</v>
      </c>
      <c r="G7" s="51" t="s">
        <v>63</v>
      </c>
      <c r="H7" s="44" t="s">
        <v>63</v>
      </c>
      <c r="I7" s="52">
        <v>3000</v>
      </c>
      <c r="J7" s="47">
        <v>0</v>
      </c>
      <c r="K7" s="48"/>
      <c r="M7" s="53" t="s">
        <v>506</v>
      </c>
      <c r="N7" s="53" t="s">
        <v>507</v>
      </c>
      <c r="P7" s="53" t="s">
        <v>508</v>
      </c>
      <c r="Q7" s="49" t="s">
        <v>509</v>
      </c>
    </row>
    <row r="8" spans="2:17" x14ac:dyDescent="0.4">
      <c r="B8" s="50" t="s">
        <v>487</v>
      </c>
      <c r="C8" s="50" t="s">
        <v>488</v>
      </c>
      <c r="D8" s="44" t="s">
        <v>530</v>
      </c>
      <c r="E8" s="51" t="s">
        <v>496</v>
      </c>
      <c r="F8" s="51" t="s">
        <v>505</v>
      </c>
      <c r="G8" s="51" t="s">
        <v>498</v>
      </c>
      <c r="H8" s="44" t="s">
        <v>532</v>
      </c>
      <c r="I8" s="52">
        <v>536790</v>
      </c>
      <c r="J8" s="47">
        <v>0</v>
      </c>
      <c r="K8" s="48"/>
      <c r="P8" s="49" t="s">
        <v>491</v>
      </c>
      <c r="Q8" s="49" t="s">
        <v>510</v>
      </c>
    </row>
    <row r="9" spans="2:17" x14ac:dyDescent="0.4">
      <c r="B9" s="50" t="s">
        <v>487</v>
      </c>
      <c r="C9" s="50" t="s">
        <v>488</v>
      </c>
      <c r="D9" s="44" t="s">
        <v>530</v>
      </c>
      <c r="E9" s="51" t="s">
        <v>496</v>
      </c>
      <c r="F9" s="51" t="s">
        <v>505</v>
      </c>
      <c r="G9" s="51" t="s">
        <v>498</v>
      </c>
      <c r="H9" s="44" t="s">
        <v>532</v>
      </c>
      <c r="I9" s="52">
        <v>1738200</v>
      </c>
      <c r="J9" s="47">
        <v>0</v>
      </c>
      <c r="K9" s="48"/>
      <c r="P9" s="49" t="s">
        <v>511</v>
      </c>
      <c r="Q9" s="49" t="s">
        <v>512</v>
      </c>
    </row>
    <row r="10" spans="2:17" x14ac:dyDescent="0.4">
      <c r="B10" s="50" t="s">
        <v>487</v>
      </c>
      <c r="C10" s="50" t="s">
        <v>488</v>
      </c>
      <c r="D10" s="44" t="s">
        <v>530</v>
      </c>
      <c r="E10" s="51" t="s">
        <v>496</v>
      </c>
      <c r="F10" s="51" t="s">
        <v>513</v>
      </c>
      <c r="G10" s="51" t="s">
        <v>498</v>
      </c>
      <c r="H10" s="44" t="s">
        <v>532</v>
      </c>
      <c r="I10" s="52">
        <v>23520</v>
      </c>
      <c r="J10" s="47">
        <v>0</v>
      </c>
      <c r="K10" s="48"/>
    </row>
    <row r="11" spans="2:17" ht="31.2" x14ac:dyDescent="0.4">
      <c r="B11" s="54" t="s">
        <v>487</v>
      </c>
      <c r="C11" s="54" t="s">
        <v>488</v>
      </c>
      <c r="D11" s="44" t="s">
        <v>530</v>
      </c>
      <c r="E11" s="55" t="s">
        <v>489</v>
      </c>
      <c r="F11" s="55" t="s">
        <v>490</v>
      </c>
      <c r="G11" s="55" t="s">
        <v>511</v>
      </c>
      <c r="H11" s="44" t="s">
        <v>533</v>
      </c>
      <c r="I11" s="56">
        <v>58600</v>
      </c>
      <c r="J11" s="47">
        <v>29300</v>
      </c>
      <c r="K11" s="48"/>
    </row>
    <row r="12" spans="2:17" ht="31.2" x14ac:dyDescent="0.4">
      <c r="B12" s="54" t="s">
        <v>487</v>
      </c>
      <c r="C12" s="54" t="s">
        <v>488</v>
      </c>
      <c r="D12" s="44" t="s">
        <v>530</v>
      </c>
      <c r="E12" s="55" t="s">
        <v>489</v>
      </c>
      <c r="F12" s="55" t="s">
        <v>490</v>
      </c>
      <c r="G12" s="55" t="s">
        <v>511</v>
      </c>
      <c r="H12" s="44" t="s">
        <v>533</v>
      </c>
      <c r="I12" s="56">
        <v>117840</v>
      </c>
      <c r="J12" s="47">
        <v>58920</v>
      </c>
      <c r="K12" s="48"/>
      <c r="M12" s="40" t="s">
        <v>514</v>
      </c>
      <c r="P12" s="57" t="s">
        <v>515</v>
      </c>
    </row>
    <row r="13" spans="2:17" ht="31.2" x14ac:dyDescent="0.4">
      <c r="B13" s="54" t="s">
        <v>534</v>
      </c>
      <c r="C13" s="54" t="s">
        <v>535</v>
      </c>
      <c r="D13" s="44" t="s">
        <v>536</v>
      </c>
      <c r="E13" s="55" t="s">
        <v>516</v>
      </c>
      <c r="F13" s="55" t="s">
        <v>517</v>
      </c>
      <c r="G13" s="55" t="s">
        <v>537</v>
      </c>
      <c r="H13" s="44" t="s">
        <v>63</v>
      </c>
      <c r="I13" s="56">
        <v>220000</v>
      </c>
      <c r="J13" s="47">
        <v>0</v>
      </c>
      <c r="K13" s="48"/>
      <c r="M13" s="41" t="s">
        <v>481</v>
      </c>
      <c r="N13" s="42" t="s">
        <v>518</v>
      </c>
      <c r="O13" s="42" t="s">
        <v>519</v>
      </c>
      <c r="P13" s="42" t="s">
        <v>520</v>
      </c>
    </row>
    <row r="14" spans="2:17" ht="31.2" x14ac:dyDescent="0.4">
      <c r="B14" s="54" t="s">
        <v>534</v>
      </c>
      <c r="C14" s="54" t="s">
        <v>535</v>
      </c>
      <c r="D14" s="44" t="s">
        <v>536</v>
      </c>
      <c r="E14" s="55" t="s">
        <v>489</v>
      </c>
      <c r="F14" s="55" t="s">
        <v>490</v>
      </c>
      <c r="G14" s="55" t="s">
        <v>529</v>
      </c>
      <c r="H14" s="44" t="s">
        <v>531</v>
      </c>
      <c r="I14" s="56">
        <v>44700</v>
      </c>
      <c r="J14" s="47">
        <v>35760</v>
      </c>
      <c r="K14" s="48"/>
      <c r="M14" s="58" t="s">
        <v>496</v>
      </c>
      <c r="N14" s="59" t="str">
        <f t="array" ref="N14">TEXT(SUM(IF(($M14=$E$4:$E$42)*(N$13=$F$4:$F$42),$I$4:$I$42)),"#,##0,")</f>
        <v>29,692</v>
      </c>
      <c r="O14" s="59" t="str">
        <f t="array" ref="O14">TEXT(SUM(IF(($M14=$E$4:$E$42)*(O$13=$F$4:$F$42),$I$4:$I$42)),"#,##0,")</f>
        <v>399</v>
      </c>
      <c r="P14" s="59" t="str">
        <f t="array" ref="P14">TEXT(SUM(IF(($M14=$E$4:$E$42)*(P$13=$F$4:$F$42),$I$4:$I$42)),"#,##0,")</f>
        <v>92</v>
      </c>
    </row>
    <row r="15" spans="2:17" ht="31.2" x14ac:dyDescent="0.4">
      <c r="B15" s="54" t="s">
        <v>534</v>
      </c>
      <c r="C15" s="54" t="s">
        <v>535</v>
      </c>
      <c r="D15" s="44" t="s">
        <v>536</v>
      </c>
      <c r="E15" s="55" t="s">
        <v>489</v>
      </c>
      <c r="F15" s="55" t="s">
        <v>490</v>
      </c>
      <c r="G15" s="55" t="s">
        <v>529</v>
      </c>
      <c r="H15" s="44" t="s">
        <v>531</v>
      </c>
      <c r="I15" s="56">
        <v>88400</v>
      </c>
      <c r="J15" s="47">
        <v>70720</v>
      </c>
      <c r="K15" s="48"/>
      <c r="M15" s="58" t="s">
        <v>521</v>
      </c>
      <c r="N15" s="59" t="str">
        <f t="array" ref="N15">TEXT(SUM(IF(($M15=$E$4:$E$42)*(N$13=$F$4:$F$42),$I$4:$I$42)),"#,##0,")</f>
        <v>378</v>
      </c>
      <c r="O15" s="59" t="str">
        <f t="array" ref="O15">TEXT(SUM(IF(($M15=$E$4:$E$42)*(O$13=$F$4:$F$42),$I$4:$I$42)),"#,##0,")</f>
        <v>189</v>
      </c>
      <c r="P15" s="59" t="str">
        <f t="array" ref="P15">TEXT(SUM(IF(($M15=$E$4:$E$42)*(P$13=$F$4:$F$42),$I$4:$I$42)),"#,##0,")</f>
        <v>4</v>
      </c>
    </row>
    <row r="16" spans="2:17" ht="31.2" x14ac:dyDescent="0.4">
      <c r="B16" s="54" t="s">
        <v>534</v>
      </c>
      <c r="C16" s="54" t="s">
        <v>535</v>
      </c>
      <c r="D16" s="44" t="s">
        <v>536</v>
      </c>
      <c r="E16" s="55" t="s">
        <v>489</v>
      </c>
      <c r="F16" s="55" t="s">
        <v>490</v>
      </c>
      <c r="G16" s="55" t="s">
        <v>511</v>
      </c>
      <c r="H16" s="44" t="s">
        <v>533</v>
      </c>
      <c r="I16" s="56">
        <v>107190</v>
      </c>
      <c r="J16" s="47">
        <v>85752</v>
      </c>
      <c r="K16" s="48"/>
      <c r="M16" s="58" t="s">
        <v>504</v>
      </c>
      <c r="N16" s="59" t="str">
        <f t="array" ref="N16">TEXT(SUM(IF(($M16=$E$4:$E$42)*(N$13=$F$4:$F$42),$I$4:$I$42)),"#,##0,")</f>
        <v>654</v>
      </c>
      <c r="O16" s="59" t="str">
        <f t="array" ref="O16">TEXT(SUM(IF(($M16=$E$4:$E$42)*(O$13=$F$4:$F$42),$I$4:$I$42)),"#,##0,")</f>
        <v>0</v>
      </c>
      <c r="P16" s="59" t="str">
        <f t="array" ref="P16">TEXT(SUM(IF(($M16=$E$4:$E$42)*(P$13=$F$4:$F$42),$I$4:$I$42)),"#,##0,")</f>
        <v>0</v>
      </c>
    </row>
    <row r="17" spans="2:14" ht="31.2" x14ac:dyDescent="0.4">
      <c r="B17" s="54" t="s">
        <v>492</v>
      </c>
      <c r="C17" s="54" t="s">
        <v>522</v>
      </c>
      <c r="D17" s="44" t="s">
        <v>530</v>
      </c>
      <c r="E17" s="55" t="s">
        <v>489</v>
      </c>
      <c r="F17" s="55" t="s">
        <v>490</v>
      </c>
      <c r="G17" s="55" t="s">
        <v>511</v>
      </c>
      <c r="H17" s="44" t="s">
        <v>533</v>
      </c>
      <c r="I17" s="56">
        <v>360600</v>
      </c>
      <c r="J17" s="47">
        <v>180300</v>
      </c>
      <c r="K17" s="48"/>
    </row>
    <row r="18" spans="2:14" ht="31.2" x14ac:dyDescent="0.4">
      <c r="B18" s="50" t="s">
        <v>492</v>
      </c>
      <c r="C18" s="50" t="s">
        <v>522</v>
      </c>
      <c r="D18" s="44" t="s">
        <v>530</v>
      </c>
      <c r="E18" s="51" t="s">
        <v>504</v>
      </c>
      <c r="F18" s="51" t="s">
        <v>505</v>
      </c>
      <c r="G18" s="51" t="s">
        <v>63</v>
      </c>
      <c r="H18" s="44" t="s">
        <v>63</v>
      </c>
      <c r="I18" s="52">
        <v>145000</v>
      </c>
      <c r="J18" s="47">
        <v>0</v>
      </c>
      <c r="K18" s="48"/>
    </row>
    <row r="19" spans="2:14" ht="31.2" x14ac:dyDescent="0.4">
      <c r="B19" s="50" t="s">
        <v>492</v>
      </c>
      <c r="C19" s="50" t="s">
        <v>522</v>
      </c>
      <c r="D19" s="44" t="s">
        <v>530</v>
      </c>
      <c r="E19" s="51" t="s">
        <v>504</v>
      </c>
      <c r="F19" s="51" t="s">
        <v>505</v>
      </c>
      <c r="G19" s="51" t="s">
        <v>63</v>
      </c>
      <c r="H19" s="44" t="s">
        <v>63</v>
      </c>
      <c r="I19" s="52">
        <v>231000</v>
      </c>
      <c r="J19" s="47">
        <v>0</v>
      </c>
      <c r="K19" s="48"/>
      <c r="M19" s="60" t="s">
        <v>523</v>
      </c>
    </row>
    <row r="20" spans="2:14" ht="31.2" x14ac:dyDescent="0.4">
      <c r="B20" s="54" t="s">
        <v>492</v>
      </c>
      <c r="C20" s="54" t="s">
        <v>522</v>
      </c>
      <c r="D20" s="44" t="s">
        <v>530</v>
      </c>
      <c r="E20" s="55" t="s">
        <v>489</v>
      </c>
      <c r="F20" s="55" t="s">
        <v>490</v>
      </c>
      <c r="G20" s="55" t="s">
        <v>511</v>
      </c>
      <c r="H20" s="44" t="s">
        <v>533</v>
      </c>
      <c r="I20" s="56">
        <v>50620</v>
      </c>
      <c r="J20" s="47">
        <v>25310</v>
      </c>
      <c r="K20" s="48"/>
      <c r="M20" s="41" t="s">
        <v>524</v>
      </c>
      <c r="N20" s="41" t="s">
        <v>525</v>
      </c>
    </row>
    <row r="21" spans="2:14" ht="31.2" x14ac:dyDescent="0.4">
      <c r="B21" s="50" t="s">
        <v>506</v>
      </c>
      <c r="C21" s="50" t="s">
        <v>507</v>
      </c>
      <c r="D21" s="44" t="s">
        <v>530</v>
      </c>
      <c r="E21" s="51" t="s">
        <v>521</v>
      </c>
      <c r="F21" s="51" t="s">
        <v>497</v>
      </c>
      <c r="G21" s="51" t="s">
        <v>508</v>
      </c>
      <c r="H21" s="44" t="s">
        <v>538</v>
      </c>
      <c r="I21" s="52">
        <v>46360</v>
      </c>
      <c r="J21" s="47">
        <v>0</v>
      </c>
      <c r="K21" s="48"/>
      <c r="M21" s="61" t="s">
        <v>526</v>
      </c>
      <c r="N21" s="62">
        <v>44000</v>
      </c>
    </row>
    <row r="22" spans="2:14" ht="31.2" x14ac:dyDescent="0.4">
      <c r="B22" s="50" t="s">
        <v>506</v>
      </c>
      <c r="C22" s="50" t="s">
        <v>507</v>
      </c>
      <c r="D22" s="44" t="s">
        <v>530</v>
      </c>
      <c r="E22" s="51" t="s">
        <v>521</v>
      </c>
      <c r="F22" s="51" t="s">
        <v>497</v>
      </c>
      <c r="G22" s="51" t="s">
        <v>508</v>
      </c>
      <c r="H22" s="44" t="s">
        <v>538</v>
      </c>
      <c r="I22" s="52">
        <v>143040</v>
      </c>
      <c r="J22" s="47">
        <v>0</v>
      </c>
      <c r="K22" s="48"/>
      <c r="M22" s="63" t="s">
        <v>493</v>
      </c>
      <c r="N22" s="62">
        <v>309980</v>
      </c>
    </row>
    <row r="23" spans="2:14" ht="31.2" x14ac:dyDescent="0.4">
      <c r="B23" s="50" t="s">
        <v>506</v>
      </c>
      <c r="C23" s="50" t="s">
        <v>507</v>
      </c>
      <c r="D23" s="44" t="s">
        <v>530</v>
      </c>
      <c r="E23" s="51" t="s">
        <v>521</v>
      </c>
      <c r="F23" s="51" t="s">
        <v>505</v>
      </c>
      <c r="G23" s="51" t="s">
        <v>508</v>
      </c>
      <c r="H23" s="44" t="s">
        <v>538</v>
      </c>
      <c r="I23" s="52">
        <v>138660</v>
      </c>
      <c r="J23" s="47">
        <v>0</v>
      </c>
      <c r="K23" s="48"/>
      <c r="M23" s="63" t="s">
        <v>527</v>
      </c>
      <c r="N23" s="62">
        <v>554100</v>
      </c>
    </row>
    <row r="24" spans="2:14" ht="31.2" x14ac:dyDescent="0.4">
      <c r="B24" s="50" t="s">
        <v>506</v>
      </c>
      <c r="C24" s="50" t="s">
        <v>507</v>
      </c>
      <c r="D24" s="44" t="s">
        <v>530</v>
      </c>
      <c r="E24" s="51" t="s">
        <v>521</v>
      </c>
      <c r="F24" s="51" t="s">
        <v>505</v>
      </c>
      <c r="G24" s="51" t="s">
        <v>508</v>
      </c>
      <c r="H24" s="44" t="s">
        <v>538</v>
      </c>
      <c r="I24" s="52">
        <v>239250</v>
      </c>
      <c r="J24" s="47">
        <v>0</v>
      </c>
      <c r="K24" s="48"/>
      <c r="M24" s="63" t="s">
        <v>528</v>
      </c>
      <c r="N24" s="62">
        <v>0</v>
      </c>
    </row>
    <row r="25" spans="2:14" ht="31.2" x14ac:dyDescent="0.4">
      <c r="B25" s="50" t="s">
        <v>506</v>
      </c>
      <c r="C25" s="50" t="s">
        <v>507</v>
      </c>
      <c r="D25" s="44" t="s">
        <v>530</v>
      </c>
      <c r="E25" s="51" t="s">
        <v>521</v>
      </c>
      <c r="F25" s="51" t="s">
        <v>513</v>
      </c>
      <c r="G25" s="51" t="s">
        <v>508</v>
      </c>
      <c r="H25" s="44" t="s">
        <v>538</v>
      </c>
      <c r="I25" s="52">
        <v>4000</v>
      </c>
      <c r="J25" s="47">
        <v>0</v>
      </c>
      <c r="K25" s="48"/>
    </row>
    <row r="26" spans="2:14" ht="31.2" x14ac:dyDescent="0.4">
      <c r="B26" s="54" t="s">
        <v>506</v>
      </c>
      <c r="C26" s="54" t="s">
        <v>507</v>
      </c>
      <c r="D26" s="44" t="s">
        <v>530</v>
      </c>
      <c r="E26" s="55" t="s">
        <v>489</v>
      </c>
      <c r="F26" s="55" t="s">
        <v>490</v>
      </c>
      <c r="G26" s="55" t="s">
        <v>511</v>
      </c>
      <c r="H26" s="44" t="s">
        <v>533</v>
      </c>
      <c r="I26" s="56">
        <v>81970</v>
      </c>
      <c r="J26" s="47">
        <v>65576</v>
      </c>
      <c r="K26" s="48"/>
    </row>
    <row r="27" spans="2:14" x14ac:dyDescent="0.4">
      <c r="B27" s="50" t="s">
        <v>501</v>
      </c>
      <c r="C27" s="50" t="s">
        <v>502</v>
      </c>
      <c r="D27" s="44" t="s">
        <v>530</v>
      </c>
      <c r="E27" s="51" t="s">
        <v>496</v>
      </c>
      <c r="F27" s="51" t="s">
        <v>497</v>
      </c>
      <c r="G27" s="51" t="s">
        <v>499</v>
      </c>
      <c r="H27" s="44" t="s">
        <v>539</v>
      </c>
      <c r="I27" s="52">
        <v>15000</v>
      </c>
      <c r="J27" s="47">
        <v>0</v>
      </c>
      <c r="K27" s="48"/>
    </row>
    <row r="28" spans="2:14" x14ac:dyDescent="0.4">
      <c r="B28" s="50" t="s">
        <v>501</v>
      </c>
      <c r="C28" s="50" t="s">
        <v>502</v>
      </c>
      <c r="D28" s="44" t="s">
        <v>530</v>
      </c>
      <c r="E28" s="51" t="s">
        <v>496</v>
      </c>
      <c r="F28" s="51" t="s">
        <v>497</v>
      </c>
      <c r="G28" s="51" t="s">
        <v>498</v>
      </c>
      <c r="H28" s="44" t="s">
        <v>532</v>
      </c>
      <c r="I28" s="52">
        <v>111980</v>
      </c>
      <c r="J28" s="47">
        <v>0</v>
      </c>
      <c r="K28" s="48"/>
    </row>
    <row r="29" spans="2:14" x14ac:dyDescent="0.4">
      <c r="B29" s="50" t="s">
        <v>501</v>
      </c>
      <c r="C29" s="50" t="s">
        <v>502</v>
      </c>
      <c r="D29" s="44" t="s">
        <v>530</v>
      </c>
      <c r="E29" s="51" t="s">
        <v>496</v>
      </c>
      <c r="F29" s="51" t="s">
        <v>497</v>
      </c>
      <c r="G29" s="51" t="s">
        <v>498</v>
      </c>
      <c r="H29" s="44" t="s">
        <v>532</v>
      </c>
      <c r="I29" s="52">
        <v>213200</v>
      </c>
      <c r="J29" s="47">
        <v>0</v>
      </c>
      <c r="K29" s="48"/>
    </row>
    <row r="30" spans="2:14" ht="31.2" x14ac:dyDescent="0.4">
      <c r="B30" s="54" t="s">
        <v>501</v>
      </c>
      <c r="C30" s="54" t="s">
        <v>502</v>
      </c>
      <c r="D30" s="44" t="s">
        <v>530</v>
      </c>
      <c r="E30" s="55" t="s">
        <v>516</v>
      </c>
      <c r="F30" s="55" t="s">
        <v>517</v>
      </c>
      <c r="G30" s="55" t="s">
        <v>537</v>
      </c>
      <c r="H30" s="44" t="s">
        <v>63</v>
      </c>
      <c r="I30" s="56">
        <v>110000</v>
      </c>
      <c r="J30" s="47">
        <v>0</v>
      </c>
      <c r="K30" s="48"/>
    </row>
    <row r="31" spans="2:14" ht="31.2" x14ac:dyDescent="0.4">
      <c r="B31" s="54" t="s">
        <v>501</v>
      </c>
      <c r="C31" s="54" t="s">
        <v>502</v>
      </c>
      <c r="D31" s="44" t="s">
        <v>530</v>
      </c>
      <c r="E31" s="55" t="s">
        <v>516</v>
      </c>
      <c r="F31" s="55" t="s">
        <v>517</v>
      </c>
      <c r="G31" s="55" t="s">
        <v>537</v>
      </c>
      <c r="H31" s="44" t="s">
        <v>63</v>
      </c>
      <c r="I31" s="56">
        <v>240000</v>
      </c>
      <c r="J31" s="47">
        <v>0</v>
      </c>
      <c r="K31" s="48"/>
    </row>
    <row r="32" spans="2:14" ht="31.2" x14ac:dyDescent="0.4">
      <c r="B32" s="54" t="s">
        <v>501</v>
      </c>
      <c r="C32" s="54" t="s">
        <v>502</v>
      </c>
      <c r="D32" s="44" t="s">
        <v>530</v>
      </c>
      <c r="E32" s="55" t="s">
        <v>516</v>
      </c>
      <c r="F32" s="55" t="s">
        <v>517</v>
      </c>
      <c r="G32" s="55" t="s">
        <v>537</v>
      </c>
      <c r="H32" s="44" t="s">
        <v>63</v>
      </c>
      <c r="I32" s="56">
        <v>600000</v>
      </c>
      <c r="J32" s="47">
        <v>0</v>
      </c>
      <c r="K32" s="48"/>
    </row>
    <row r="33" spans="2:11" ht="31.2" x14ac:dyDescent="0.4">
      <c r="B33" s="50" t="s">
        <v>501</v>
      </c>
      <c r="C33" s="50" t="s">
        <v>502</v>
      </c>
      <c r="D33" s="44" t="s">
        <v>530</v>
      </c>
      <c r="E33" s="51" t="s">
        <v>504</v>
      </c>
      <c r="F33" s="51" t="s">
        <v>505</v>
      </c>
      <c r="G33" s="51" t="s">
        <v>63</v>
      </c>
      <c r="H33" s="44" t="s">
        <v>63</v>
      </c>
      <c r="I33" s="52">
        <v>62340</v>
      </c>
      <c r="J33" s="47">
        <v>0</v>
      </c>
      <c r="K33" s="48"/>
    </row>
    <row r="34" spans="2:11" ht="31.2" x14ac:dyDescent="0.4">
      <c r="B34" s="50" t="s">
        <v>501</v>
      </c>
      <c r="C34" s="50" t="s">
        <v>502</v>
      </c>
      <c r="D34" s="44" t="s">
        <v>530</v>
      </c>
      <c r="E34" s="51" t="s">
        <v>504</v>
      </c>
      <c r="F34" s="51" t="s">
        <v>505</v>
      </c>
      <c r="G34" s="51" t="s">
        <v>63</v>
      </c>
      <c r="H34" s="44" t="s">
        <v>63</v>
      </c>
      <c r="I34" s="52">
        <v>213020</v>
      </c>
      <c r="J34" s="47">
        <v>0</v>
      </c>
      <c r="K34" s="48"/>
    </row>
    <row r="35" spans="2:11" x14ac:dyDescent="0.4">
      <c r="B35" s="50" t="s">
        <v>501</v>
      </c>
      <c r="C35" s="50" t="s">
        <v>502</v>
      </c>
      <c r="D35" s="44" t="s">
        <v>530</v>
      </c>
      <c r="E35" s="51" t="s">
        <v>496</v>
      </c>
      <c r="F35" s="51" t="s">
        <v>505</v>
      </c>
      <c r="G35" s="51" t="s">
        <v>498</v>
      </c>
      <c r="H35" s="44" t="s">
        <v>532</v>
      </c>
      <c r="I35" s="52">
        <v>1925602</v>
      </c>
      <c r="J35" s="47">
        <v>0</v>
      </c>
      <c r="K35" s="48"/>
    </row>
    <row r="36" spans="2:11" x14ac:dyDescent="0.4">
      <c r="B36" s="50" t="s">
        <v>501</v>
      </c>
      <c r="C36" s="50" t="s">
        <v>502</v>
      </c>
      <c r="D36" s="44" t="s">
        <v>530</v>
      </c>
      <c r="E36" s="51" t="s">
        <v>496</v>
      </c>
      <c r="F36" s="51" t="s">
        <v>505</v>
      </c>
      <c r="G36" s="51" t="s">
        <v>498</v>
      </c>
      <c r="H36" s="44" t="s">
        <v>532</v>
      </c>
      <c r="I36" s="52">
        <v>2638488</v>
      </c>
      <c r="J36" s="47">
        <v>0</v>
      </c>
      <c r="K36" s="48"/>
    </row>
    <row r="37" spans="2:11" x14ac:dyDescent="0.4">
      <c r="B37" s="50" t="s">
        <v>501</v>
      </c>
      <c r="C37" s="50" t="s">
        <v>502</v>
      </c>
      <c r="D37" s="44" t="s">
        <v>530</v>
      </c>
      <c r="E37" s="51" t="s">
        <v>496</v>
      </c>
      <c r="F37" s="51" t="s">
        <v>505</v>
      </c>
      <c r="G37" s="51" t="s">
        <v>499</v>
      </c>
      <c r="H37" s="44" t="s">
        <v>539</v>
      </c>
      <c r="I37" s="52">
        <v>10725504</v>
      </c>
      <c r="J37" s="47">
        <v>0</v>
      </c>
      <c r="K37" s="48"/>
    </row>
    <row r="38" spans="2:11" x14ac:dyDescent="0.4">
      <c r="B38" s="50" t="s">
        <v>501</v>
      </c>
      <c r="C38" s="50" t="s">
        <v>502</v>
      </c>
      <c r="D38" s="44" t="s">
        <v>530</v>
      </c>
      <c r="E38" s="51" t="s">
        <v>496</v>
      </c>
      <c r="F38" s="51" t="s">
        <v>505</v>
      </c>
      <c r="G38" s="51" t="s">
        <v>499</v>
      </c>
      <c r="H38" s="44" t="s">
        <v>539</v>
      </c>
      <c r="I38" s="52">
        <v>12127516</v>
      </c>
      <c r="J38" s="47">
        <v>0</v>
      </c>
      <c r="K38" s="48"/>
    </row>
    <row r="39" spans="2:11" x14ac:dyDescent="0.4">
      <c r="B39" s="50" t="s">
        <v>501</v>
      </c>
      <c r="C39" s="50" t="s">
        <v>502</v>
      </c>
      <c r="D39" s="44" t="s">
        <v>530</v>
      </c>
      <c r="E39" s="51" t="s">
        <v>496</v>
      </c>
      <c r="F39" s="51" t="s">
        <v>513</v>
      </c>
      <c r="G39" s="51" t="s">
        <v>499</v>
      </c>
      <c r="H39" s="44" t="s">
        <v>539</v>
      </c>
      <c r="I39" s="52">
        <v>8000</v>
      </c>
      <c r="J39" s="47">
        <v>0</v>
      </c>
      <c r="K39" s="48"/>
    </row>
    <row r="40" spans="2:11" x14ac:dyDescent="0.4">
      <c r="B40" s="50" t="s">
        <v>501</v>
      </c>
      <c r="C40" s="50" t="s">
        <v>502</v>
      </c>
      <c r="D40" s="44" t="s">
        <v>530</v>
      </c>
      <c r="E40" s="51" t="s">
        <v>496</v>
      </c>
      <c r="F40" s="51" t="s">
        <v>513</v>
      </c>
      <c r="G40" s="51" t="s">
        <v>499</v>
      </c>
      <c r="H40" s="44" t="s">
        <v>539</v>
      </c>
      <c r="I40" s="52">
        <v>60100</v>
      </c>
      <c r="J40" s="47">
        <v>0</v>
      </c>
      <c r="K40" s="48"/>
    </row>
    <row r="41" spans="2:11" ht="31.2" x14ac:dyDescent="0.4">
      <c r="B41" s="54" t="s">
        <v>501</v>
      </c>
      <c r="C41" s="54" t="s">
        <v>502</v>
      </c>
      <c r="D41" s="44" t="s">
        <v>530</v>
      </c>
      <c r="E41" s="55" t="s">
        <v>489</v>
      </c>
      <c r="F41" s="55" t="s">
        <v>490</v>
      </c>
      <c r="G41" s="55" t="s">
        <v>529</v>
      </c>
      <c r="H41" s="44" t="s">
        <v>531</v>
      </c>
      <c r="I41" s="56">
        <v>59400</v>
      </c>
      <c r="J41" s="47">
        <v>47520</v>
      </c>
      <c r="K41" s="48"/>
    </row>
    <row r="42" spans="2:11" ht="31.2" x14ac:dyDescent="0.4">
      <c r="B42" s="54" t="s">
        <v>501</v>
      </c>
      <c r="C42" s="54" t="s">
        <v>502</v>
      </c>
      <c r="D42" s="44" t="s">
        <v>530</v>
      </c>
      <c r="E42" s="55" t="s">
        <v>489</v>
      </c>
      <c r="F42" s="55" t="s">
        <v>490</v>
      </c>
      <c r="G42" s="55" t="s">
        <v>529</v>
      </c>
      <c r="H42" s="44" t="s">
        <v>531</v>
      </c>
      <c r="I42" s="56">
        <v>103400</v>
      </c>
      <c r="J42" s="47">
        <v>82720</v>
      </c>
      <c r="K42" s="48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I37"/>
  <sheetViews>
    <sheetView topLeftCell="A23" workbookViewId="0">
      <selection activeCell="I32" sqref="I32:I34"/>
    </sheetView>
  </sheetViews>
  <sheetFormatPr defaultRowHeight="17.399999999999999" x14ac:dyDescent="0.4"/>
  <cols>
    <col min="1" max="1" width="11" bestFit="1" customWidth="1"/>
    <col min="2" max="2" width="11.09765625" bestFit="1" customWidth="1"/>
    <col min="3" max="3" width="9.296875" customWidth="1"/>
    <col min="4" max="4" width="11.796875" bestFit="1" customWidth="1"/>
    <col min="5" max="5" width="18.59765625" bestFit="1" customWidth="1"/>
    <col min="6" max="6" width="8.5" customWidth="1"/>
    <col min="7" max="7" width="9.69921875" customWidth="1"/>
    <col min="8" max="8" width="9.59765625" customWidth="1"/>
    <col min="9" max="9" width="13" bestFit="1" customWidth="1"/>
  </cols>
  <sheetData>
    <row r="1" spans="1:9" x14ac:dyDescent="0.4">
      <c r="A1" t="s">
        <v>0</v>
      </c>
      <c r="H1" s="1" t="s">
        <v>401</v>
      </c>
      <c r="I1" s="34">
        <v>44562</v>
      </c>
    </row>
    <row r="2" spans="1:9" x14ac:dyDescent="0.4">
      <c r="A2" s="3" t="s">
        <v>5</v>
      </c>
      <c r="B2" s="3" t="s">
        <v>455</v>
      </c>
      <c r="C2" s="3" t="s">
        <v>456</v>
      </c>
      <c r="D2" s="3" t="s">
        <v>457</v>
      </c>
      <c r="E2" s="3" t="s">
        <v>458</v>
      </c>
      <c r="F2" s="3" t="s">
        <v>459</v>
      </c>
      <c r="G2" s="3" t="s">
        <v>460</v>
      </c>
      <c r="H2" s="3" t="s">
        <v>461</v>
      </c>
      <c r="I2" s="3" t="s">
        <v>462</v>
      </c>
    </row>
    <row r="3" spans="1:9" x14ac:dyDescent="0.4">
      <c r="A3" s="3" t="s">
        <v>226</v>
      </c>
      <c r="B3" s="16">
        <v>24211</v>
      </c>
      <c r="C3" s="3" t="s">
        <v>463</v>
      </c>
      <c r="D3" s="37">
        <v>2500000</v>
      </c>
      <c r="E3" s="7">
        <v>20</v>
      </c>
      <c r="F3" s="38">
        <v>0.05</v>
      </c>
      <c r="G3" s="3" t="s">
        <v>464</v>
      </c>
      <c r="H3" s="39" t="s">
        <v>465</v>
      </c>
      <c r="I3" s="3" t="s">
        <v>63</v>
      </c>
    </row>
    <row r="4" spans="1:9" x14ac:dyDescent="0.4">
      <c r="A4" s="3" t="s">
        <v>408</v>
      </c>
      <c r="B4" s="16">
        <v>35347</v>
      </c>
      <c r="C4" s="3" t="s">
        <v>466</v>
      </c>
      <c r="D4" s="37">
        <v>3500000</v>
      </c>
      <c r="E4" s="7">
        <v>40</v>
      </c>
      <c r="F4" s="38">
        <v>0.02</v>
      </c>
      <c r="G4" s="3" t="s">
        <v>467</v>
      </c>
      <c r="H4" s="39" t="s">
        <v>468</v>
      </c>
      <c r="I4" s="3" t="s">
        <v>63</v>
      </c>
    </row>
    <row r="5" spans="1:9" x14ac:dyDescent="0.4">
      <c r="A5" s="3" t="s">
        <v>410</v>
      </c>
      <c r="B5" s="16">
        <v>24624</v>
      </c>
      <c r="C5" s="3" t="s">
        <v>469</v>
      </c>
      <c r="D5" s="37">
        <v>50000000</v>
      </c>
      <c r="E5" s="7">
        <v>60</v>
      </c>
      <c r="F5" s="38">
        <v>0.05</v>
      </c>
      <c r="G5" s="3" t="s">
        <v>467</v>
      </c>
      <c r="H5" s="39" t="s">
        <v>470</v>
      </c>
      <c r="I5" s="3" t="s">
        <v>471</v>
      </c>
    </row>
    <row r="6" spans="1:9" x14ac:dyDescent="0.4">
      <c r="A6" s="3" t="s">
        <v>412</v>
      </c>
      <c r="B6" s="16">
        <v>27615</v>
      </c>
      <c r="C6" s="3" t="s">
        <v>466</v>
      </c>
      <c r="D6" s="37">
        <v>9000000</v>
      </c>
      <c r="E6" s="7">
        <v>50</v>
      </c>
      <c r="F6" s="38">
        <v>0.04</v>
      </c>
      <c r="G6" s="3" t="s">
        <v>472</v>
      </c>
      <c r="H6" s="39" t="s">
        <v>465</v>
      </c>
      <c r="I6" s="3" t="s">
        <v>63</v>
      </c>
    </row>
    <row r="7" spans="1:9" x14ac:dyDescent="0.4">
      <c r="A7" s="3" t="s">
        <v>413</v>
      </c>
      <c r="B7" s="16">
        <v>34500</v>
      </c>
      <c r="C7" s="3" t="s">
        <v>473</v>
      </c>
      <c r="D7" s="37">
        <v>2100000</v>
      </c>
      <c r="E7" s="7">
        <v>50</v>
      </c>
      <c r="F7" s="38">
        <v>0.02</v>
      </c>
      <c r="G7" s="3" t="s">
        <v>464</v>
      </c>
      <c r="H7" s="39" t="s">
        <v>468</v>
      </c>
      <c r="I7" s="3" t="s">
        <v>63</v>
      </c>
    </row>
    <row r="8" spans="1:9" x14ac:dyDescent="0.4">
      <c r="A8" s="3" t="s">
        <v>415</v>
      </c>
      <c r="B8" s="16">
        <v>34321</v>
      </c>
      <c r="C8" s="3" t="s">
        <v>473</v>
      </c>
      <c r="D8" s="37">
        <v>6000000</v>
      </c>
      <c r="E8" s="7">
        <v>70</v>
      </c>
      <c r="F8" s="38">
        <v>0.03</v>
      </c>
      <c r="G8" s="3" t="s">
        <v>467</v>
      </c>
      <c r="H8" s="39" t="s">
        <v>468</v>
      </c>
      <c r="I8" s="3" t="s">
        <v>63</v>
      </c>
    </row>
    <row r="9" spans="1:9" x14ac:dyDescent="0.4">
      <c r="A9" s="3" t="s">
        <v>416</v>
      </c>
      <c r="B9" s="16">
        <v>37594</v>
      </c>
      <c r="C9" s="3" t="s">
        <v>474</v>
      </c>
      <c r="D9" s="37">
        <v>13900000</v>
      </c>
      <c r="E9" s="7">
        <v>80</v>
      </c>
      <c r="F9" s="38">
        <v>0.05</v>
      </c>
      <c r="G9" s="3" t="s">
        <v>467</v>
      </c>
      <c r="H9" s="39" t="s">
        <v>465</v>
      </c>
      <c r="I9" s="3" t="s">
        <v>472</v>
      </c>
    </row>
    <row r="10" spans="1:9" x14ac:dyDescent="0.4">
      <c r="A10" s="3" t="s">
        <v>418</v>
      </c>
      <c r="B10" s="16">
        <v>29167</v>
      </c>
      <c r="C10" s="3" t="s">
        <v>475</v>
      </c>
      <c r="D10" s="37">
        <v>2500000</v>
      </c>
      <c r="E10" s="7">
        <v>80</v>
      </c>
      <c r="F10" s="38">
        <v>0.03</v>
      </c>
      <c r="G10" s="3" t="s">
        <v>464</v>
      </c>
      <c r="H10" s="39" t="s">
        <v>468</v>
      </c>
      <c r="I10" s="3" t="s">
        <v>63</v>
      </c>
    </row>
    <row r="11" spans="1:9" x14ac:dyDescent="0.4">
      <c r="A11" s="3" t="s">
        <v>420</v>
      </c>
      <c r="B11" s="16">
        <v>30538</v>
      </c>
      <c r="C11" s="3" t="s">
        <v>463</v>
      </c>
      <c r="D11" s="37">
        <v>80000000</v>
      </c>
      <c r="E11" s="7">
        <v>100</v>
      </c>
      <c r="F11" s="38">
        <v>0.05</v>
      </c>
      <c r="G11" s="3" t="s">
        <v>467</v>
      </c>
      <c r="H11" s="39" t="s">
        <v>470</v>
      </c>
      <c r="I11" s="3" t="s">
        <v>472</v>
      </c>
    </row>
    <row r="12" spans="1:9" x14ac:dyDescent="0.4">
      <c r="A12" s="3" t="s">
        <v>421</v>
      </c>
      <c r="B12" s="16">
        <v>28585</v>
      </c>
      <c r="C12" s="3" t="s">
        <v>469</v>
      </c>
      <c r="D12" s="37">
        <v>40000000</v>
      </c>
      <c r="E12" s="7">
        <v>50</v>
      </c>
      <c r="F12" s="38">
        <v>0.04</v>
      </c>
      <c r="G12" s="3" t="s">
        <v>472</v>
      </c>
      <c r="H12" s="39" t="s">
        <v>470</v>
      </c>
      <c r="I12" s="3" t="s">
        <v>472</v>
      </c>
    </row>
    <row r="13" spans="1:9" x14ac:dyDescent="0.4">
      <c r="A13" s="3" t="s">
        <v>422</v>
      </c>
      <c r="B13" s="16">
        <v>24237</v>
      </c>
      <c r="C13" s="3" t="s">
        <v>475</v>
      </c>
      <c r="D13" s="37">
        <v>8000000</v>
      </c>
      <c r="E13" s="7">
        <v>20</v>
      </c>
      <c r="F13" s="38">
        <v>0.05</v>
      </c>
      <c r="G13" s="3" t="s">
        <v>472</v>
      </c>
      <c r="H13" s="39" t="s">
        <v>465</v>
      </c>
      <c r="I13" s="3" t="s">
        <v>63</v>
      </c>
    </row>
    <row r="14" spans="1:9" x14ac:dyDescent="0.4">
      <c r="A14" s="3" t="s">
        <v>423</v>
      </c>
      <c r="B14" s="16">
        <v>22178</v>
      </c>
      <c r="C14" s="3" t="s">
        <v>474</v>
      </c>
      <c r="D14" s="37">
        <v>30000000</v>
      </c>
      <c r="E14" s="7">
        <v>10</v>
      </c>
      <c r="F14" s="38">
        <v>0.03</v>
      </c>
      <c r="G14" s="3" t="s">
        <v>472</v>
      </c>
      <c r="H14" s="39" t="s">
        <v>461</v>
      </c>
      <c r="I14" s="3" t="s">
        <v>472</v>
      </c>
    </row>
    <row r="15" spans="1:9" x14ac:dyDescent="0.4">
      <c r="A15" s="3" t="s">
        <v>424</v>
      </c>
      <c r="B15" s="16">
        <v>27131</v>
      </c>
      <c r="C15" s="3" t="s">
        <v>474</v>
      </c>
      <c r="D15" s="37">
        <v>25000000</v>
      </c>
      <c r="E15" s="7">
        <v>60</v>
      </c>
      <c r="F15" s="38">
        <v>0.04</v>
      </c>
      <c r="G15" s="3" t="s">
        <v>472</v>
      </c>
      <c r="H15" s="39" t="s">
        <v>465</v>
      </c>
      <c r="I15" s="3" t="s">
        <v>472</v>
      </c>
    </row>
    <row r="16" spans="1:9" x14ac:dyDescent="0.4">
      <c r="A16" s="3" t="s">
        <v>425</v>
      </c>
      <c r="B16" s="16">
        <v>32703</v>
      </c>
      <c r="C16" s="3" t="s">
        <v>475</v>
      </c>
      <c r="D16" s="37">
        <v>70000000</v>
      </c>
      <c r="E16" s="7">
        <v>70</v>
      </c>
      <c r="F16" s="38">
        <v>0.04</v>
      </c>
      <c r="G16" s="3" t="s">
        <v>467</v>
      </c>
      <c r="H16" s="39" t="s">
        <v>461</v>
      </c>
      <c r="I16" s="3" t="s">
        <v>471</v>
      </c>
    </row>
    <row r="17" spans="1:9" x14ac:dyDescent="0.4">
      <c r="A17" s="3" t="s">
        <v>426</v>
      </c>
      <c r="B17" s="16">
        <v>36515</v>
      </c>
      <c r="C17" s="3" t="s">
        <v>475</v>
      </c>
      <c r="D17" s="37">
        <v>16500000</v>
      </c>
      <c r="E17" s="7">
        <v>20</v>
      </c>
      <c r="F17" s="38">
        <v>0.02</v>
      </c>
      <c r="G17" s="3" t="s">
        <v>467</v>
      </c>
      <c r="H17" s="39" t="s">
        <v>470</v>
      </c>
      <c r="I17" s="3" t="s">
        <v>472</v>
      </c>
    </row>
    <row r="18" spans="1:9" x14ac:dyDescent="0.4">
      <c r="A18" s="3" t="s">
        <v>427</v>
      </c>
      <c r="B18" s="16">
        <v>25788</v>
      </c>
      <c r="C18" s="3" t="s">
        <v>473</v>
      </c>
      <c r="D18" s="37">
        <v>73200000</v>
      </c>
      <c r="E18" s="7">
        <v>90</v>
      </c>
      <c r="F18" s="38">
        <v>0.02</v>
      </c>
      <c r="G18" s="3" t="s">
        <v>467</v>
      </c>
      <c r="H18" s="39" t="s">
        <v>470</v>
      </c>
      <c r="I18" s="3" t="s">
        <v>472</v>
      </c>
    </row>
    <row r="19" spans="1:9" x14ac:dyDescent="0.4">
      <c r="A19" s="3" t="s">
        <v>428</v>
      </c>
      <c r="B19" s="16">
        <v>37400</v>
      </c>
      <c r="C19" s="3" t="s">
        <v>466</v>
      </c>
      <c r="D19" s="37">
        <v>90000000</v>
      </c>
      <c r="E19" s="7">
        <v>60</v>
      </c>
      <c r="F19" s="38">
        <v>0.02</v>
      </c>
      <c r="G19" s="3" t="s">
        <v>467</v>
      </c>
      <c r="H19" s="39" t="s">
        <v>461</v>
      </c>
      <c r="I19" s="3" t="s">
        <v>471</v>
      </c>
    </row>
    <row r="20" spans="1:9" x14ac:dyDescent="0.4">
      <c r="A20" s="3" t="s">
        <v>429</v>
      </c>
      <c r="B20" s="16">
        <v>28499</v>
      </c>
      <c r="C20" s="3" t="s">
        <v>463</v>
      </c>
      <c r="D20" s="37">
        <v>2500000</v>
      </c>
      <c r="E20" s="7">
        <v>90</v>
      </c>
      <c r="F20" s="38">
        <v>0.04</v>
      </c>
      <c r="G20" s="3" t="s">
        <v>464</v>
      </c>
      <c r="H20" s="39" t="s">
        <v>468</v>
      </c>
      <c r="I20" s="3" t="s">
        <v>63</v>
      </c>
    </row>
    <row r="21" spans="1:9" x14ac:dyDescent="0.4">
      <c r="A21" s="3" t="s">
        <v>430</v>
      </c>
      <c r="B21" s="16">
        <v>32425</v>
      </c>
      <c r="C21" s="3" t="s">
        <v>474</v>
      </c>
      <c r="D21" s="37">
        <v>75000000</v>
      </c>
      <c r="E21" s="7">
        <v>40</v>
      </c>
      <c r="F21" s="38">
        <v>0.05</v>
      </c>
      <c r="G21" s="3" t="s">
        <v>467</v>
      </c>
      <c r="H21" s="39" t="s">
        <v>461</v>
      </c>
      <c r="I21" s="3" t="s">
        <v>471</v>
      </c>
    </row>
    <row r="22" spans="1:9" x14ac:dyDescent="0.4">
      <c r="A22" s="3" t="s">
        <v>431</v>
      </c>
      <c r="B22" s="16">
        <v>28634</v>
      </c>
      <c r="C22" s="3" t="s">
        <v>474</v>
      </c>
      <c r="D22" s="37">
        <v>50000000</v>
      </c>
      <c r="E22" s="7">
        <v>100</v>
      </c>
      <c r="F22" s="38">
        <v>0.02</v>
      </c>
      <c r="G22" s="3" t="s">
        <v>467</v>
      </c>
      <c r="H22" s="39" t="s">
        <v>470</v>
      </c>
      <c r="I22" s="3" t="s">
        <v>472</v>
      </c>
    </row>
    <row r="23" spans="1:9" x14ac:dyDescent="0.4">
      <c r="A23" s="3" t="s">
        <v>432</v>
      </c>
      <c r="B23" s="16">
        <v>25352</v>
      </c>
      <c r="C23" s="3" t="s">
        <v>463</v>
      </c>
      <c r="D23" s="37">
        <v>10600000</v>
      </c>
      <c r="E23" s="7">
        <v>30</v>
      </c>
      <c r="F23" s="38">
        <v>0.02</v>
      </c>
      <c r="G23" s="3" t="s">
        <v>472</v>
      </c>
      <c r="H23" s="39" t="s">
        <v>465</v>
      </c>
      <c r="I23" s="3" t="s">
        <v>472</v>
      </c>
    </row>
    <row r="24" spans="1:9" x14ac:dyDescent="0.4">
      <c r="A24" s="3" t="s">
        <v>433</v>
      </c>
      <c r="B24" s="16">
        <v>27826</v>
      </c>
      <c r="C24" s="3" t="s">
        <v>463</v>
      </c>
      <c r="D24" s="37">
        <v>30000000</v>
      </c>
      <c r="E24" s="7">
        <v>60</v>
      </c>
      <c r="F24" s="38">
        <v>0.02</v>
      </c>
      <c r="G24" s="3" t="s">
        <v>472</v>
      </c>
      <c r="H24" s="39" t="s">
        <v>470</v>
      </c>
      <c r="I24" s="3" t="s">
        <v>472</v>
      </c>
    </row>
    <row r="25" spans="1:9" x14ac:dyDescent="0.4">
      <c r="A25" s="3" t="s">
        <v>434</v>
      </c>
      <c r="B25" s="16">
        <v>22352</v>
      </c>
      <c r="C25" s="3" t="s">
        <v>475</v>
      </c>
      <c r="D25" s="37">
        <v>2000000</v>
      </c>
      <c r="E25" s="7">
        <v>30</v>
      </c>
      <c r="F25" s="38">
        <v>0.05</v>
      </c>
      <c r="G25" s="3" t="s">
        <v>464</v>
      </c>
      <c r="H25" s="39" t="s">
        <v>468</v>
      </c>
      <c r="I25" s="3" t="s">
        <v>63</v>
      </c>
    </row>
    <row r="26" spans="1:9" x14ac:dyDescent="0.4">
      <c r="A26" s="3" t="s">
        <v>435</v>
      </c>
      <c r="B26" s="16">
        <v>29100</v>
      </c>
      <c r="C26" s="3" t="s">
        <v>474</v>
      </c>
      <c r="D26" s="37">
        <v>91400000</v>
      </c>
      <c r="E26" s="7">
        <v>40</v>
      </c>
      <c r="F26" s="38">
        <v>0.02</v>
      </c>
      <c r="G26" s="3" t="s">
        <v>467</v>
      </c>
      <c r="H26" s="39" t="s">
        <v>461</v>
      </c>
      <c r="I26" s="3" t="s">
        <v>471</v>
      </c>
    </row>
    <row r="27" spans="1:9" x14ac:dyDescent="0.4">
      <c r="A27" s="3" t="s">
        <v>436</v>
      </c>
      <c r="B27" s="16">
        <v>25397</v>
      </c>
      <c r="C27" s="3" t="s">
        <v>469</v>
      </c>
      <c r="D27" s="37">
        <v>30000000</v>
      </c>
      <c r="E27" s="7">
        <v>90</v>
      </c>
      <c r="F27" s="38">
        <v>0.03</v>
      </c>
      <c r="G27" s="3" t="s">
        <v>472</v>
      </c>
      <c r="H27" s="39" t="s">
        <v>465</v>
      </c>
      <c r="I27" s="3" t="s">
        <v>472</v>
      </c>
    </row>
    <row r="28" spans="1:9" x14ac:dyDescent="0.4">
      <c r="A28" s="3" t="s">
        <v>437</v>
      </c>
      <c r="B28" s="16">
        <v>36951</v>
      </c>
      <c r="C28" s="3" t="s">
        <v>473</v>
      </c>
      <c r="D28" s="37">
        <v>1000000</v>
      </c>
      <c r="E28" s="7">
        <v>20</v>
      </c>
      <c r="F28" s="38">
        <v>0.05</v>
      </c>
      <c r="G28" s="3" t="s">
        <v>467</v>
      </c>
      <c r="H28" s="39" t="s">
        <v>468</v>
      </c>
      <c r="I28" s="3" t="s">
        <v>63</v>
      </c>
    </row>
    <row r="30" spans="1:9" x14ac:dyDescent="0.4">
      <c r="A30" t="s">
        <v>438</v>
      </c>
      <c r="D30" t="s">
        <v>439</v>
      </c>
      <c r="G30" t="s">
        <v>440</v>
      </c>
    </row>
    <row r="31" spans="1:9" x14ac:dyDescent="0.4">
      <c r="A31" s="3" t="s">
        <v>441</v>
      </c>
      <c r="B31" s="3" t="s">
        <v>405</v>
      </c>
      <c r="D31" s="3" t="s">
        <v>403</v>
      </c>
      <c r="E31" s="3" t="s">
        <v>442</v>
      </c>
      <c r="G31" s="3" t="s">
        <v>443</v>
      </c>
      <c r="H31" s="3" t="s">
        <v>444</v>
      </c>
      <c r="I31" s="18" t="s">
        <v>445</v>
      </c>
    </row>
    <row r="32" spans="1:9" x14ac:dyDescent="0.4">
      <c r="A32" s="37">
        <v>0</v>
      </c>
      <c r="B32" s="3" t="s">
        <v>446</v>
      </c>
      <c r="D32" s="3" t="s">
        <v>419</v>
      </c>
      <c r="E32" s="7">
        <v>6</v>
      </c>
      <c r="G32" s="3" t="s">
        <v>447</v>
      </c>
      <c r="H32" s="3" t="s">
        <v>448</v>
      </c>
      <c r="I32" s="9">
        <f t="array" ref="I32">SUM(IF((LEFT($C$3:$C$28,1)=$G32),$D$3:$D$28))</f>
        <v>224600000</v>
      </c>
    </row>
    <row r="33" spans="1:9" x14ac:dyDescent="0.4">
      <c r="A33" s="37">
        <v>100000</v>
      </c>
      <c r="B33" s="3" t="s">
        <v>449</v>
      </c>
      <c r="D33" s="3" t="s">
        <v>407</v>
      </c>
      <c r="E33" s="7">
        <v>3</v>
      </c>
      <c r="G33" s="3" t="s">
        <v>450</v>
      </c>
      <c r="H33" s="3" t="s">
        <v>451</v>
      </c>
      <c r="I33" s="9">
        <f t="array" ref="I33">SUM(IF((LEFT($C$3:$C$28,1)=$G33),$D$3:$D$28))</f>
        <v>367600000</v>
      </c>
    </row>
    <row r="34" spans="1:9" x14ac:dyDescent="0.4">
      <c r="A34" s="37">
        <v>500000</v>
      </c>
      <c r="B34" s="3" t="s">
        <v>452</v>
      </c>
      <c r="D34" s="3" t="s">
        <v>417</v>
      </c>
      <c r="E34" s="7">
        <v>1</v>
      </c>
      <c r="G34" s="3" t="s">
        <v>453</v>
      </c>
      <c r="H34" s="3" t="s">
        <v>454</v>
      </c>
      <c r="I34" s="9">
        <f t="array" ref="I34">SUM(IF((LEFT($C$3:$C$28,1)=$G34),$D$3:$D$28))</f>
        <v>222500000</v>
      </c>
    </row>
    <row r="35" spans="1:9" x14ac:dyDescent="0.4">
      <c r="A35" s="37">
        <v>1000000</v>
      </c>
      <c r="B35" s="3" t="s">
        <v>405</v>
      </c>
      <c r="D35" s="3" t="s">
        <v>414</v>
      </c>
      <c r="E35" s="7">
        <v>5</v>
      </c>
    </row>
    <row r="36" spans="1:9" x14ac:dyDescent="0.4">
      <c r="D36" s="3" t="s">
        <v>409</v>
      </c>
      <c r="E36" s="7">
        <v>2</v>
      </c>
    </row>
    <row r="37" spans="1:9" x14ac:dyDescent="0.4">
      <c r="D37" s="3" t="s">
        <v>411</v>
      </c>
      <c r="E37" s="7">
        <v>7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I45"/>
  <sheetViews>
    <sheetView topLeftCell="A34" zoomScaleNormal="100" workbookViewId="0">
      <selection activeCell="I38" sqref="I38"/>
    </sheetView>
  </sheetViews>
  <sheetFormatPr defaultRowHeight="17.399999999999999" x14ac:dyDescent="0.4"/>
  <cols>
    <col min="1" max="1" width="11.5" customWidth="1"/>
    <col min="3" max="3" width="10.19921875" customWidth="1"/>
    <col min="4" max="4" width="11.09765625" customWidth="1"/>
    <col min="5" max="5" width="11.296875" customWidth="1"/>
    <col min="6" max="6" width="13" bestFit="1" customWidth="1"/>
    <col min="7" max="7" width="15.09765625" bestFit="1" customWidth="1"/>
    <col min="9" max="9" width="15.296875" customWidth="1"/>
  </cols>
  <sheetData>
    <row r="1" spans="1:9" x14ac:dyDescent="0.4">
      <c r="A1" t="s">
        <v>540</v>
      </c>
    </row>
    <row r="2" spans="1:9" x14ac:dyDescent="0.4">
      <c r="A2" s="3" t="s">
        <v>541</v>
      </c>
      <c r="B2" s="3" t="s">
        <v>542</v>
      </c>
      <c r="C2" s="3" t="s">
        <v>543</v>
      </c>
      <c r="D2" s="3" t="s">
        <v>544</v>
      </c>
      <c r="E2" s="3" t="s">
        <v>545</v>
      </c>
      <c r="F2" s="3" t="s">
        <v>546</v>
      </c>
      <c r="G2" s="3" t="s">
        <v>547</v>
      </c>
      <c r="H2" s="3" t="s">
        <v>548</v>
      </c>
      <c r="I2" s="3" t="s">
        <v>549</v>
      </c>
    </row>
    <row r="3" spans="1:9" x14ac:dyDescent="0.4">
      <c r="A3" s="3" t="s">
        <v>565</v>
      </c>
      <c r="B3" s="3">
        <v>502</v>
      </c>
      <c r="C3" s="3">
        <v>1</v>
      </c>
      <c r="D3" s="3">
        <v>423</v>
      </c>
      <c r="E3" s="9">
        <v>25000</v>
      </c>
      <c r="F3" s="9">
        <v>183987.1</v>
      </c>
      <c r="G3" s="7">
        <v>833</v>
      </c>
      <c r="H3" s="3">
        <v>5</v>
      </c>
      <c r="I3" s="9">
        <v>5000</v>
      </c>
    </row>
    <row r="4" spans="1:9" x14ac:dyDescent="0.4">
      <c r="A4" s="3" t="s">
        <v>566</v>
      </c>
      <c r="B4" s="3">
        <v>303</v>
      </c>
      <c r="C4" s="3">
        <v>7</v>
      </c>
      <c r="D4" s="3">
        <v>724</v>
      </c>
      <c r="E4" s="9">
        <v>35000</v>
      </c>
      <c r="F4" s="9">
        <v>495797.31999999995</v>
      </c>
      <c r="G4" s="7">
        <v>700</v>
      </c>
      <c r="H4" s="3">
        <v>3</v>
      </c>
      <c r="I4" s="9">
        <v>8750</v>
      </c>
    </row>
    <row r="5" spans="1:9" x14ac:dyDescent="0.4">
      <c r="A5" s="3" t="s">
        <v>567</v>
      </c>
      <c r="B5" s="3">
        <v>403</v>
      </c>
      <c r="C5" s="3">
        <v>2</v>
      </c>
      <c r="D5" s="3">
        <v>222</v>
      </c>
      <c r="E5" s="9">
        <v>40000</v>
      </c>
      <c r="F5" s="9">
        <v>43313.8</v>
      </c>
      <c r="G5" s="7">
        <v>800</v>
      </c>
      <c r="H5" s="3">
        <v>4</v>
      </c>
      <c r="I5" s="9">
        <v>10000</v>
      </c>
    </row>
    <row r="6" spans="1:9" x14ac:dyDescent="0.4">
      <c r="A6" s="3" t="s">
        <v>565</v>
      </c>
      <c r="B6" s="3">
        <v>503</v>
      </c>
      <c r="C6" s="3">
        <v>2</v>
      </c>
      <c r="D6" s="3">
        <v>438</v>
      </c>
      <c r="E6" s="9">
        <v>25000</v>
      </c>
      <c r="F6" s="9">
        <v>190252.6</v>
      </c>
      <c r="G6" s="7">
        <v>500</v>
      </c>
      <c r="H6" s="3">
        <v>5</v>
      </c>
      <c r="I6" s="9">
        <v>5000</v>
      </c>
    </row>
    <row r="7" spans="1:9" x14ac:dyDescent="0.4">
      <c r="A7" s="3" t="s">
        <v>566</v>
      </c>
      <c r="B7" s="3">
        <v>503</v>
      </c>
      <c r="C7" s="3">
        <v>3</v>
      </c>
      <c r="D7" s="3">
        <v>171</v>
      </c>
      <c r="E7" s="9">
        <v>35000</v>
      </c>
      <c r="F7" s="9">
        <v>3049.723</v>
      </c>
      <c r="G7" s="7">
        <v>700</v>
      </c>
      <c r="H7" s="3">
        <v>5</v>
      </c>
      <c r="I7" s="9">
        <v>8750</v>
      </c>
    </row>
    <row r="8" spans="1:9" x14ac:dyDescent="0.4">
      <c r="A8" s="3" t="s">
        <v>565</v>
      </c>
      <c r="B8" s="3">
        <v>603</v>
      </c>
      <c r="C8" s="3">
        <v>6</v>
      </c>
      <c r="D8" s="3">
        <v>741</v>
      </c>
      <c r="E8" s="9">
        <v>25000</v>
      </c>
      <c r="F8" s="9">
        <v>507135.12999999995</v>
      </c>
      <c r="G8" s="7">
        <v>500</v>
      </c>
      <c r="H8" s="3">
        <v>6</v>
      </c>
      <c r="I8" s="9">
        <v>5000</v>
      </c>
    </row>
    <row r="9" spans="1:9" x14ac:dyDescent="0.4">
      <c r="A9" s="3" t="s">
        <v>565</v>
      </c>
      <c r="B9" s="3">
        <v>401</v>
      </c>
      <c r="C9" s="3">
        <v>4</v>
      </c>
      <c r="D9" s="3">
        <v>548</v>
      </c>
      <c r="E9" s="9">
        <v>25000</v>
      </c>
      <c r="F9" s="9">
        <v>382305.7</v>
      </c>
      <c r="G9" s="7">
        <v>1250</v>
      </c>
      <c r="H9" s="3">
        <v>4</v>
      </c>
      <c r="I9" s="9">
        <v>5000</v>
      </c>
    </row>
    <row r="10" spans="1:9" x14ac:dyDescent="0.4">
      <c r="A10" s="3" t="s">
        <v>565</v>
      </c>
      <c r="B10" s="3">
        <v>301</v>
      </c>
      <c r="C10" s="3">
        <v>6</v>
      </c>
      <c r="D10" s="3">
        <v>154</v>
      </c>
      <c r="E10" s="9">
        <v>25000</v>
      </c>
      <c r="F10" s="9">
        <v>2817.136</v>
      </c>
      <c r="G10" s="7">
        <v>1250</v>
      </c>
      <c r="H10" s="3">
        <v>3</v>
      </c>
      <c r="I10" s="9">
        <v>5000</v>
      </c>
    </row>
    <row r="11" spans="1:9" x14ac:dyDescent="0.4">
      <c r="A11" s="3" t="s">
        <v>566</v>
      </c>
      <c r="B11" s="3">
        <v>701</v>
      </c>
      <c r="C11" s="3">
        <v>6</v>
      </c>
      <c r="D11" s="3">
        <v>663</v>
      </c>
      <c r="E11" s="9">
        <v>35000</v>
      </c>
      <c r="F11" s="9">
        <v>455114.58999999997</v>
      </c>
      <c r="G11" s="7">
        <v>1750</v>
      </c>
      <c r="H11" s="3">
        <v>7</v>
      </c>
      <c r="I11" s="9">
        <v>8750</v>
      </c>
    </row>
    <row r="12" spans="1:9" x14ac:dyDescent="0.4">
      <c r="A12" s="3" t="s">
        <v>566</v>
      </c>
      <c r="B12" s="3">
        <v>802</v>
      </c>
      <c r="C12" s="3">
        <v>4</v>
      </c>
      <c r="D12" s="3">
        <v>476</v>
      </c>
      <c r="E12" s="9">
        <v>35000</v>
      </c>
      <c r="F12" s="9">
        <v>196183.93999999997</v>
      </c>
      <c r="G12" s="7">
        <v>1166</v>
      </c>
      <c r="H12" s="3">
        <v>8</v>
      </c>
      <c r="I12" s="9">
        <v>8750</v>
      </c>
    </row>
    <row r="13" spans="1:9" x14ac:dyDescent="0.4">
      <c r="A13" s="3" t="s">
        <v>567</v>
      </c>
      <c r="B13" s="3">
        <v>702</v>
      </c>
      <c r="C13" s="3">
        <v>7</v>
      </c>
      <c r="D13" s="3">
        <v>765</v>
      </c>
      <c r="E13" s="9">
        <v>40000</v>
      </c>
      <c r="F13" s="9">
        <v>523141.44999999995</v>
      </c>
      <c r="G13" s="7">
        <v>1333</v>
      </c>
      <c r="H13" s="3">
        <v>7</v>
      </c>
      <c r="I13" s="9">
        <v>10000</v>
      </c>
    </row>
    <row r="14" spans="1:9" x14ac:dyDescent="0.4">
      <c r="A14" s="3" t="s">
        <v>566</v>
      </c>
      <c r="B14" s="3">
        <v>303</v>
      </c>
      <c r="C14" s="3">
        <v>3</v>
      </c>
      <c r="D14" s="3">
        <v>460</v>
      </c>
      <c r="E14" s="9">
        <v>35000</v>
      </c>
      <c r="F14" s="9">
        <v>189834.9</v>
      </c>
      <c r="G14" s="7">
        <v>700</v>
      </c>
      <c r="H14" s="3">
        <v>3</v>
      </c>
      <c r="I14" s="9">
        <v>8750</v>
      </c>
    </row>
    <row r="15" spans="1:9" x14ac:dyDescent="0.4">
      <c r="A15" s="3" t="s">
        <v>567</v>
      </c>
      <c r="B15" s="3">
        <v>501</v>
      </c>
      <c r="C15" s="3">
        <v>4</v>
      </c>
      <c r="D15" s="3">
        <v>157</v>
      </c>
      <c r="E15" s="9">
        <v>40000</v>
      </c>
      <c r="F15" s="9">
        <v>2874.5410000000002</v>
      </c>
      <c r="G15" s="7">
        <v>2000</v>
      </c>
      <c r="H15" s="3">
        <v>5</v>
      </c>
      <c r="I15" s="9">
        <v>10000</v>
      </c>
    </row>
    <row r="16" spans="1:9" x14ac:dyDescent="0.4">
      <c r="A16" s="3" t="s">
        <v>565</v>
      </c>
      <c r="B16" s="3">
        <v>402</v>
      </c>
      <c r="C16" s="3">
        <v>2</v>
      </c>
      <c r="D16" s="3">
        <v>203</v>
      </c>
      <c r="E16" s="9">
        <v>25000</v>
      </c>
      <c r="F16" s="9">
        <v>39743.700000000004</v>
      </c>
      <c r="G16" s="7">
        <v>833</v>
      </c>
      <c r="H16" s="3">
        <v>4</v>
      </c>
      <c r="I16" s="9">
        <v>5000</v>
      </c>
    </row>
    <row r="17" spans="1:9" x14ac:dyDescent="0.4">
      <c r="A17" s="3" t="s">
        <v>566</v>
      </c>
      <c r="B17" s="3">
        <v>302</v>
      </c>
      <c r="C17" s="3">
        <v>4</v>
      </c>
      <c r="D17" s="3">
        <v>237</v>
      </c>
      <c r="E17" s="9">
        <v>35000</v>
      </c>
      <c r="F17" s="9">
        <v>44796.330999999998</v>
      </c>
      <c r="G17" s="7">
        <v>1166</v>
      </c>
      <c r="H17" s="3">
        <v>3</v>
      </c>
      <c r="I17" s="9">
        <v>8750</v>
      </c>
    </row>
    <row r="18" spans="1:9" x14ac:dyDescent="0.4">
      <c r="A18" s="3" t="s">
        <v>567</v>
      </c>
      <c r="B18" s="3">
        <v>903</v>
      </c>
      <c r="C18" s="3">
        <v>7</v>
      </c>
      <c r="D18" s="3">
        <v>682</v>
      </c>
      <c r="E18" s="9">
        <v>40000</v>
      </c>
      <c r="F18" s="9">
        <v>467786.25999999995</v>
      </c>
      <c r="G18" s="7">
        <v>800</v>
      </c>
      <c r="H18" s="3">
        <v>9</v>
      </c>
      <c r="I18" s="9">
        <v>10000</v>
      </c>
    </row>
    <row r="19" spans="1:9" x14ac:dyDescent="0.4">
      <c r="A19" s="3" t="s">
        <v>565</v>
      </c>
      <c r="B19" s="3">
        <v>901</v>
      </c>
      <c r="C19" s="3">
        <v>3</v>
      </c>
      <c r="D19" s="3">
        <v>457</v>
      </c>
      <c r="E19" s="9">
        <v>25000</v>
      </c>
      <c r="F19" s="9">
        <v>188644.45499999999</v>
      </c>
      <c r="G19" s="7">
        <v>1250</v>
      </c>
      <c r="H19" s="3">
        <v>9</v>
      </c>
      <c r="I19" s="9">
        <v>5000</v>
      </c>
    </row>
    <row r="20" spans="1:9" x14ac:dyDescent="0.4">
      <c r="A20" s="3" t="s">
        <v>566</v>
      </c>
      <c r="B20" s="3">
        <v>103</v>
      </c>
      <c r="C20" s="3">
        <v>5</v>
      </c>
      <c r="D20" s="3">
        <v>134</v>
      </c>
      <c r="E20" s="9">
        <v>35000</v>
      </c>
      <c r="F20" s="9">
        <v>2569.4560000000001</v>
      </c>
      <c r="G20" s="7">
        <v>700</v>
      </c>
      <c r="H20" s="3">
        <v>1</v>
      </c>
      <c r="I20" s="9">
        <v>7000</v>
      </c>
    </row>
    <row r="21" spans="1:9" x14ac:dyDescent="0.4">
      <c r="A21" s="3" t="s">
        <v>567</v>
      </c>
      <c r="B21" s="3">
        <v>203</v>
      </c>
      <c r="C21" s="3">
        <v>6</v>
      </c>
      <c r="D21" s="3">
        <v>588</v>
      </c>
      <c r="E21" s="9">
        <v>40000</v>
      </c>
      <c r="F21" s="9">
        <v>405094.83999999997</v>
      </c>
      <c r="G21" s="7">
        <v>800</v>
      </c>
      <c r="H21" s="3">
        <v>2</v>
      </c>
      <c r="I21" s="9">
        <v>8000</v>
      </c>
    </row>
    <row r="22" spans="1:9" x14ac:dyDescent="0.4">
      <c r="A22" s="3" t="s">
        <v>565</v>
      </c>
      <c r="B22" s="3">
        <v>402</v>
      </c>
      <c r="C22" s="3">
        <v>5</v>
      </c>
      <c r="D22" s="3">
        <v>492</v>
      </c>
      <c r="E22" s="9">
        <v>25000</v>
      </c>
      <c r="F22" s="9">
        <v>200477.89599999998</v>
      </c>
      <c r="G22" s="7">
        <v>833</v>
      </c>
      <c r="H22" s="3">
        <v>4</v>
      </c>
      <c r="I22" s="9">
        <v>5000</v>
      </c>
    </row>
    <row r="23" spans="1:9" x14ac:dyDescent="0.4">
      <c r="A23" s="3" t="s">
        <v>566</v>
      </c>
      <c r="B23" s="3">
        <v>502</v>
      </c>
      <c r="C23" s="3">
        <v>2</v>
      </c>
      <c r="D23" s="3">
        <v>520</v>
      </c>
      <c r="E23" s="9">
        <v>35000</v>
      </c>
      <c r="F23" s="9">
        <v>381880</v>
      </c>
      <c r="G23" s="7">
        <v>1166</v>
      </c>
      <c r="H23" s="3">
        <v>5</v>
      </c>
      <c r="I23" s="9">
        <v>8750</v>
      </c>
    </row>
    <row r="24" spans="1:9" x14ac:dyDescent="0.4">
      <c r="A24" s="3" t="s">
        <v>566</v>
      </c>
      <c r="B24" s="3">
        <v>603</v>
      </c>
      <c r="C24" s="3">
        <v>3</v>
      </c>
      <c r="D24" s="3">
        <v>444</v>
      </c>
      <c r="E24" s="9">
        <v>35000</v>
      </c>
      <c r="F24" s="9">
        <v>183485.86</v>
      </c>
      <c r="G24" s="7">
        <v>700</v>
      </c>
      <c r="H24" s="3">
        <v>6</v>
      </c>
      <c r="I24" s="9">
        <v>8750</v>
      </c>
    </row>
    <row r="25" spans="1:9" x14ac:dyDescent="0.4">
      <c r="A25" s="3" t="s">
        <v>565</v>
      </c>
      <c r="B25" s="3">
        <v>402</v>
      </c>
      <c r="C25" s="3">
        <v>5</v>
      </c>
      <c r="D25" s="3">
        <v>766</v>
      </c>
      <c r="E25" s="9">
        <v>25000</v>
      </c>
      <c r="F25" s="9">
        <v>523808.37999999995</v>
      </c>
      <c r="G25" s="7">
        <v>833</v>
      </c>
      <c r="H25" s="3">
        <v>4</v>
      </c>
      <c r="I25" s="9">
        <v>5000</v>
      </c>
    </row>
    <row r="26" spans="1:9" x14ac:dyDescent="0.4">
      <c r="A26" s="3" t="s">
        <v>565</v>
      </c>
      <c r="B26" s="3">
        <v>902</v>
      </c>
      <c r="C26" s="3">
        <v>2</v>
      </c>
      <c r="D26" s="3">
        <v>660</v>
      </c>
      <c r="E26" s="9">
        <v>25000</v>
      </c>
      <c r="F26" s="9">
        <v>481210</v>
      </c>
      <c r="G26" s="7">
        <v>833</v>
      </c>
      <c r="H26" s="3">
        <v>9</v>
      </c>
      <c r="I26" s="9">
        <v>5000</v>
      </c>
    </row>
    <row r="27" spans="1:9" x14ac:dyDescent="0.4">
      <c r="A27" s="3" t="s">
        <v>566</v>
      </c>
      <c r="B27" s="3">
        <v>501</v>
      </c>
      <c r="C27" s="3">
        <v>5</v>
      </c>
      <c r="D27" s="3">
        <v>157</v>
      </c>
      <c r="E27" s="9">
        <v>35000</v>
      </c>
      <c r="F27" s="9">
        <v>2854.2879999999996</v>
      </c>
      <c r="G27" s="7">
        <v>1750</v>
      </c>
      <c r="H27" s="3">
        <v>5</v>
      </c>
      <c r="I27" s="9">
        <v>8750</v>
      </c>
    </row>
    <row r="28" spans="1:9" x14ac:dyDescent="0.4">
      <c r="A28" s="3" t="s">
        <v>566</v>
      </c>
      <c r="B28" s="3">
        <v>201</v>
      </c>
      <c r="C28" s="3">
        <v>3</v>
      </c>
      <c r="D28" s="3">
        <v>407</v>
      </c>
      <c r="E28" s="9">
        <v>35000</v>
      </c>
      <c r="F28" s="9">
        <v>168803.70499999999</v>
      </c>
      <c r="G28" s="7">
        <v>1750</v>
      </c>
      <c r="H28" s="3">
        <v>2</v>
      </c>
      <c r="I28" s="9">
        <v>7000</v>
      </c>
    </row>
    <row r="30" spans="1:9" x14ac:dyDescent="0.4">
      <c r="A30" t="s">
        <v>554</v>
      </c>
    </row>
    <row r="31" spans="1:9" x14ac:dyDescent="0.4">
      <c r="A31" s="116" t="s">
        <v>555</v>
      </c>
      <c r="B31" s="117"/>
      <c r="C31" s="117"/>
      <c r="D31" s="118"/>
      <c r="E31" s="113" t="s">
        <v>556</v>
      </c>
      <c r="F31" s="113"/>
      <c r="G31" s="113"/>
    </row>
    <row r="32" spans="1:9" x14ac:dyDescent="0.4">
      <c r="A32" s="119" t="s">
        <v>557</v>
      </c>
      <c r="B32" s="120"/>
      <c r="C32" s="113" t="s">
        <v>558</v>
      </c>
      <c r="D32" s="113" t="s">
        <v>559</v>
      </c>
      <c r="E32" s="64">
        <v>1</v>
      </c>
      <c r="F32" s="64">
        <v>3</v>
      </c>
      <c r="G32" s="64">
        <v>5</v>
      </c>
    </row>
    <row r="33" spans="1:7" x14ac:dyDescent="0.4">
      <c r="A33" s="121"/>
      <c r="B33" s="122"/>
      <c r="C33" s="113"/>
      <c r="D33" s="113"/>
      <c r="E33" s="65">
        <v>2</v>
      </c>
      <c r="F33" s="65">
        <v>4</v>
      </c>
      <c r="G33" s="7"/>
    </row>
    <row r="34" spans="1:7" x14ac:dyDescent="0.4">
      <c r="A34" s="66">
        <v>0</v>
      </c>
      <c r="B34" s="67">
        <v>100</v>
      </c>
      <c r="C34" s="7">
        <v>410</v>
      </c>
      <c r="D34" s="7">
        <v>60.7</v>
      </c>
      <c r="E34" s="25">
        <v>0</v>
      </c>
      <c r="F34" s="25">
        <v>0.03</v>
      </c>
      <c r="G34" s="25">
        <v>0.04</v>
      </c>
    </row>
    <row r="35" spans="1:7" x14ac:dyDescent="0.4">
      <c r="A35" s="66">
        <v>101</v>
      </c>
      <c r="B35" s="67">
        <v>200</v>
      </c>
      <c r="C35" s="7">
        <v>910</v>
      </c>
      <c r="D35" s="7">
        <v>12.9</v>
      </c>
      <c r="E35" s="25">
        <v>0</v>
      </c>
      <c r="F35" s="25">
        <v>0.03</v>
      </c>
      <c r="G35" s="25">
        <v>0.04</v>
      </c>
    </row>
    <row r="36" spans="1:7" x14ac:dyDescent="0.4">
      <c r="A36" s="66">
        <v>201</v>
      </c>
      <c r="B36" s="67">
        <v>300</v>
      </c>
      <c r="C36" s="7">
        <v>1600</v>
      </c>
      <c r="D36" s="7">
        <v>187.9</v>
      </c>
      <c r="E36" s="25">
        <v>0</v>
      </c>
      <c r="F36" s="25">
        <v>0.03</v>
      </c>
      <c r="G36" s="25">
        <v>0.05</v>
      </c>
    </row>
    <row r="37" spans="1:7" x14ac:dyDescent="0.4">
      <c r="A37" s="66">
        <v>301</v>
      </c>
      <c r="B37" s="67">
        <v>400</v>
      </c>
      <c r="C37" s="7">
        <v>3850</v>
      </c>
      <c r="D37" s="7">
        <v>280.60000000000002</v>
      </c>
      <c r="E37" s="25">
        <v>0</v>
      </c>
      <c r="F37" s="25">
        <v>0.03</v>
      </c>
      <c r="G37" s="25">
        <v>0.05</v>
      </c>
    </row>
    <row r="38" spans="1:7" x14ac:dyDescent="0.4">
      <c r="A38" s="66">
        <v>401</v>
      </c>
      <c r="B38" s="67">
        <v>500</v>
      </c>
      <c r="C38" s="7">
        <v>7300</v>
      </c>
      <c r="D38" s="7">
        <v>417.7</v>
      </c>
      <c r="E38" s="25">
        <v>0</v>
      </c>
      <c r="F38" s="25">
        <v>0.05</v>
      </c>
      <c r="G38" s="25">
        <v>0.06</v>
      </c>
    </row>
    <row r="39" spans="1:7" x14ac:dyDescent="0.4">
      <c r="A39" s="68">
        <v>500</v>
      </c>
      <c r="B39" s="3"/>
      <c r="C39" s="7">
        <v>12940</v>
      </c>
      <c r="D39" s="7">
        <v>709.5</v>
      </c>
      <c r="E39" s="25">
        <v>0</v>
      </c>
      <c r="F39" s="25">
        <v>0.05</v>
      </c>
      <c r="G39" s="25">
        <v>0.06</v>
      </c>
    </row>
    <row r="41" spans="1:7" x14ac:dyDescent="0.4">
      <c r="A41" t="s">
        <v>560</v>
      </c>
      <c r="F41" t="s">
        <v>561</v>
      </c>
    </row>
    <row r="42" spans="1:7" x14ac:dyDescent="0.4">
      <c r="A42" s="3" t="s">
        <v>562</v>
      </c>
      <c r="B42" s="3">
        <v>1</v>
      </c>
      <c r="C42" s="3">
        <v>2</v>
      </c>
      <c r="D42" s="3">
        <v>3</v>
      </c>
      <c r="F42" s="3" t="s">
        <v>562</v>
      </c>
      <c r="G42" s="18" t="s">
        <v>563</v>
      </c>
    </row>
    <row r="43" spans="1:7" x14ac:dyDescent="0.4">
      <c r="A43" s="3" t="s">
        <v>550</v>
      </c>
      <c r="B43" s="11">
        <v>548</v>
      </c>
      <c r="C43" s="11">
        <v>766</v>
      </c>
      <c r="D43" s="11">
        <v>741</v>
      </c>
      <c r="F43" s="3" t="s">
        <v>564</v>
      </c>
      <c r="G43" s="3" t="str" cm="1">
        <f t="array" ref="G43">_xlfn.CONCAT(SUM(($F43=$A$3:$A$28)*($D$3:$D$28&gt;AVERAGE($D$3:$D$28))*$D$3:$D$28),"(",SUM(($F43=$A$3:$A$28)*($D$3:$D$28&gt;AVERAGE($D$3:$D$28))),"세대)")</f>
        <v>3664(6세대)</v>
      </c>
    </row>
    <row r="44" spans="1:7" x14ac:dyDescent="0.4">
      <c r="A44" s="3" t="s">
        <v>552</v>
      </c>
      <c r="B44" s="11">
        <v>663</v>
      </c>
      <c r="C44" s="11">
        <v>520</v>
      </c>
      <c r="D44" s="11">
        <v>724</v>
      </c>
      <c r="F44" s="3" t="s">
        <v>552</v>
      </c>
      <c r="G44" s="3" t="str" cm="1">
        <f t="array" ref="G44">_xlfn.CONCAT(SUM(($F44=$A$3:$A$28)*($D$3:$D$28&gt;AVERAGE($D$3:$D$28))*$D$3:$D$28),"(",SUM(($F44=$A$3:$A$28)*($D$3:$D$28&gt;AVERAGE($D$3:$D$28))),"세대)")</f>
        <v>2843(5세대)</v>
      </c>
    </row>
    <row r="45" spans="1:7" x14ac:dyDescent="0.4">
      <c r="A45" s="3" t="s">
        <v>551</v>
      </c>
      <c r="B45" s="11">
        <v>157</v>
      </c>
      <c r="C45" s="11">
        <v>765</v>
      </c>
      <c r="D45" s="11">
        <v>682</v>
      </c>
      <c r="F45" s="3" t="s">
        <v>553</v>
      </c>
      <c r="G45" s="3" t="str" cm="1">
        <f t="array" ref="G45">_xlfn.CONCAT(SUM(($F45=$A$3:$A$28)*($D$3:$D$28&gt;AVERAGE($D$3:$D$28))*$D$3:$D$28),"(",SUM(($F45=$A$3:$A$28)*($D$3:$D$28&gt;AVERAGE($D$3:$D$28))),"세대)")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J42"/>
  <sheetViews>
    <sheetView topLeftCell="A30" zoomScaleNormal="100" workbookViewId="0">
      <selection activeCell="I46" sqref="I46"/>
    </sheetView>
  </sheetViews>
  <sheetFormatPr defaultRowHeight="17.399999999999999" x14ac:dyDescent="0.4"/>
  <cols>
    <col min="1" max="1" width="11.09765625" bestFit="1" customWidth="1"/>
    <col min="2" max="2" width="9.796875" customWidth="1"/>
    <col min="3" max="3" width="16" bestFit="1" customWidth="1"/>
    <col min="4" max="5" width="14.59765625" customWidth="1"/>
    <col min="6" max="6" width="9" bestFit="1" customWidth="1"/>
    <col min="7" max="7" width="10.796875" bestFit="1" customWidth="1"/>
    <col min="8" max="8" width="17.296875" customWidth="1"/>
    <col min="9" max="9" width="10.796875" bestFit="1" customWidth="1"/>
    <col min="10" max="10" width="11" bestFit="1" customWidth="1"/>
  </cols>
  <sheetData>
    <row r="1" spans="1:10" x14ac:dyDescent="0.4">
      <c r="A1" t="s">
        <v>294</v>
      </c>
    </row>
    <row r="2" spans="1:10" x14ac:dyDescent="0.4">
      <c r="A2" s="3" t="s">
        <v>351</v>
      </c>
      <c r="B2" s="3" t="s">
        <v>352</v>
      </c>
      <c r="C2" s="3" t="s">
        <v>353</v>
      </c>
      <c r="D2" s="3" t="s">
        <v>354</v>
      </c>
      <c r="E2" s="3" t="s">
        <v>355</v>
      </c>
      <c r="F2" s="3" t="s">
        <v>356</v>
      </c>
      <c r="G2" s="3" t="s">
        <v>357</v>
      </c>
      <c r="H2" s="3" t="s">
        <v>358</v>
      </c>
      <c r="I2" s="3" t="s">
        <v>271</v>
      </c>
    </row>
    <row r="3" spans="1:10" x14ac:dyDescent="0.4">
      <c r="A3" s="16">
        <v>42475</v>
      </c>
      <c r="B3" s="3" t="s">
        <v>296</v>
      </c>
      <c r="C3" s="3" t="s">
        <v>359</v>
      </c>
      <c r="D3" s="3" t="s">
        <v>360</v>
      </c>
      <c r="E3" s="9">
        <v>560000</v>
      </c>
      <c r="F3" s="9">
        <v>5</v>
      </c>
      <c r="G3" s="9">
        <v>50000</v>
      </c>
      <c r="H3" s="9">
        <v>102000</v>
      </c>
      <c r="I3" s="3" t="s">
        <v>361</v>
      </c>
      <c r="J3" s="34"/>
    </row>
    <row r="4" spans="1:10" x14ac:dyDescent="0.4">
      <c r="A4" s="16">
        <v>43935</v>
      </c>
      <c r="B4" s="3" t="s">
        <v>297</v>
      </c>
      <c r="C4" s="3" t="s">
        <v>362</v>
      </c>
      <c r="D4" s="3" t="s">
        <v>363</v>
      </c>
      <c r="E4" s="9">
        <v>1235000</v>
      </c>
      <c r="F4" s="9">
        <v>1</v>
      </c>
      <c r="G4" s="9">
        <v>1000000</v>
      </c>
      <c r="H4" s="9">
        <v>235000</v>
      </c>
      <c r="I4" s="3" t="s">
        <v>361</v>
      </c>
      <c r="J4" s="34"/>
    </row>
    <row r="5" spans="1:10" x14ac:dyDescent="0.4">
      <c r="A5" s="16">
        <v>42503</v>
      </c>
      <c r="B5" s="3" t="s">
        <v>298</v>
      </c>
      <c r="C5" s="3" t="s">
        <v>364</v>
      </c>
      <c r="D5" s="3" t="s">
        <v>365</v>
      </c>
      <c r="E5" s="9">
        <v>2350000</v>
      </c>
      <c r="F5" s="9">
        <v>5</v>
      </c>
      <c r="G5" s="9">
        <v>800000</v>
      </c>
      <c r="H5" s="9">
        <v>310000</v>
      </c>
      <c r="I5" s="3" t="s">
        <v>361</v>
      </c>
      <c r="J5" s="34"/>
    </row>
    <row r="6" spans="1:10" x14ac:dyDescent="0.4">
      <c r="A6" s="16">
        <v>43568</v>
      </c>
      <c r="B6" s="3" t="s">
        <v>299</v>
      </c>
      <c r="C6" s="3" t="s">
        <v>366</v>
      </c>
      <c r="D6" s="3" t="s">
        <v>367</v>
      </c>
      <c r="E6" s="9">
        <v>250000</v>
      </c>
      <c r="F6" s="9">
        <v>2</v>
      </c>
      <c r="G6" s="9">
        <v>150000</v>
      </c>
      <c r="H6" s="9">
        <v>50000</v>
      </c>
      <c r="I6" s="3" t="s">
        <v>368</v>
      </c>
      <c r="J6" s="34"/>
    </row>
    <row r="7" spans="1:10" x14ac:dyDescent="0.4">
      <c r="A7" s="16">
        <v>43197</v>
      </c>
      <c r="B7" s="3" t="s">
        <v>300</v>
      </c>
      <c r="C7" s="3" t="s">
        <v>369</v>
      </c>
      <c r="D7" s="3" t="s">
        <v>370</v>
      </c>
      <c r="E7" s="9">
        <v>3000000</v>
      </c>
      <c r="F7" s="9">
        <v>3</v>
      </c>
      <c r="G7" s="9">
        <v>2300000</v>
      </c>
      <c r="H7" s="9">
        <v>233333</v>
      </c>
      <c r="I7" s="3" t="s">
        <v>368</v>
      </c>
      <c r="J7" s="34"/>
    </row>
    <row r="8" spans="1:10" x14ac:dyDescent="0.4">
      <c r="A8" s="16">
        <v>42857</v>
      </c>
      <c r="B8" s="3" t="s">
        <v>301</v>
      </c>
      <c r="C8" s="3" t="s">
        <v>371</v>
      </c>
      <c r="D8" s="3" t="s">
        <v>372</v>
      </c>
      <c r="E8" s="9">
        <v>3540000</v>
      </c>
      <c r="F8" s="9">
        <v>4</v>
      </c>
      <c r="G8" s="9">
        <v>2000000</v>
      </c>
      <c r="H8" s="9">
        <v>385000</v>
      </c>
      <c r="I8" s="3" t="s">
        <v>361</v>
      </c>
      <c r="J8" s="34"/>
    </row>
    <row r="9" spans="1:10" x14ac:dyDescent="0.4">
      <c r="A9" s="16">
        <v>43594</v>
      </c>
      <c r="B9" s="3" t="s">
        <v>302</v>
      </c>
      <c r="C9" s="3" t="s">
        <v>373</v>
      </c>
      <c r="D9" s="3" t="s">
        <v>365</v>
      </c>
      <c r="E9" s="9">
        <v>1200000</v>
      </c>
      <c r="F9" s="9">
        <v>2</v>
      </c>
      <c r="G9" s="9">
        <v>750000</v>
      </c>
      <c r="H9" s="9">
        <v>225000</v>
      </c>
      <c r="I9" s="3" t="s">
        <v>361</v>
      </c>
      <c r="J9" s="34"/>
    </row>
    <row r="10" spans="1:10" x14ac:dyDescent="0.4">
      <c r="A10" s="16">
        <v>43593</v>
      </c>
      <c r="B10" s="3" t="s">
        <v>303</v>
      </c>
      <c r="C10" s="3" t="s">
        <v>374</v>
      </c>
      <c r="D10" s="3" t="s">
        <v>375</v>
      </c>
      <c r="E10" s="9">
        <v>250000</v>
      </c>
      <c r="F10" s="9">
        <v>2</v>
      </c>
      <c r="G10" s="9">
        <v>180000</v>
      </c>
      <c r="H10" s="9">
        <v>35000</v>
      </c>
      <c r="I10" s="3" t="s">
        <v>368</v>
      </c>
      <c r="J10" s="34"/>
    </row>
    <row r="11" spans="1:10" x14ac:dyDescent="0.4">
      <c r="A11" s="16">
        <v>43929</v>
      </c>
      <c r="B11" s="3" t="s">
        <v>304</v>
      </c>
      <c r="C11" s="3" t="s">
        <v>376</v>
      </c>
      <c r="D11" s="3" t="s">
        <v>363</v>
      </c>
      <c r="E11" s="9">
        <v>780000</v>
      </c>
      <c r="F11" s="9">
        <v>1</v>
      </c>
      <c r="G11" s="9">
        <v>650000</v>
      </c>
      <c r="H11" s="9">
        <v>130000</v>
      </c>
      <c r="I11" s="3" t="s">
        <v>361</v>
      </c>
      <c r="J11" s="34"/>
    </row>
    <row r="12" spans="1:10" x14ac:dyDescent="0.4">
      <c r="A12" s="16">
        <v>43964</v>
      </c>
      <c r="B12" s="3" t="s">
        <v>305</v>
      </c>
      <c r="C12" s="3" t="s">
        <v>377</v>
      </c>
      <c r="D12" s="3" t="s">
        <v>378</v>
      </c>
      <c r="E12" s="9">
        <v>1100000</v>
      </c>
      <c r="F12" s="9">
        <v>1</v>
      </c>
      <c r="G12" s="9">
        <v>950000</v>
      </c>
      <c r="H12" s="9">
        <v>150000</v>
      </c>
      <c r="I12" s="3" t="s">
        <v>361</v>
      </c>
      <c r="J12" s="34"/>
    </row>
    <row r="13" spans="1:10" x14ac:dyDescent="0.4">
      <c r="A13" s="16">
        <v>42875</v>
      </c>
      <c r="B13" s="3" t="s">
        <v>306</v>
      </c>
      <c r="C13" s="3" t="s">
        <v>379</v>
      </c>
      <c r="D13" s="3" t="s">
        <v>380</v>
      </c>
      <c r="E13" s="9">
        <v>25000</v>
      </c>
      <c r="F13" s="9">
        <v>4</v>
      </c>
      <c r="G13" s="9">
        <v>5000</v>
      </c>
      <c r="H13" s="9">
        <v>5000</v>
      </c>
      <c r="I13" s="3" t="s">
        <v>361</v>
      </c>
      <c r="J13" s="34"/>
    </row>
    <row r="14" spans="1:10" x14ac:dyDescent="0.4">
      <c r="A14" s="16">
        <v>43927</v>
      </c>
      <c r="B14" s="3" t="s">
        <v>307</v>
      </c>
      <c r="C14" s="3" t="s">
        <v>366</v>
      </c>
      <c r="D14" s="3" t="s">
        <v>367</v>
      </c>
      <c r="E14" s="9">
        <v>300000</v>
      </c>
      <c r="F14" s="9">
        <v>1</v>
      </c>
      <c r="G14" s="9">
        <v>250000</v>
      </c>
      <c r="H14" s="9">
        <v>50000</v>
      </c>
      <c r="I14" s="3" t="s">
        <v>368</v>
      </c>
      <c r="J14" s="34"/>
    </row>
    <row r="15" spans="1:10" x14ac:dyDescent="0.4">
      <c r="A15" s="16">
        <v>43572</v>
      </c>
      <c r="B15" s="3" t="s">
        <v>308</v>
      </c>
      <c r="C15" s="3" t="s">
        <v>381</v>
      </c>
      <c r="D15" s="3" t="s">
        <v>370</v>
      </c>
      <c r="E15" s="9">
        <v>1500000</v>
      </c>
      <c r="F15" s="9">
        <v>2</v>
      </c>
      <c r="G15" s="9">
        <v>900000</v>
      </c>
      <c r="H15" s="9">
        <v>300000</v>
      </c>
      <c r="I15" s="3" t="s">
        <v>368</v>
      </c>
      <c r="J15" s="34"/>
    </row>
    <row r="16" spans="1:10" x14ac:dyDescent="0.4">
      <c r="A16" s="16">
        <v>43211</v>
      </c>
      <c r="B16" s="3" t="s">
        <v>309</v>
      </c>
      <c r="C16" s="3" t="s">
        <v>382</v>
      </c>
      <c r="D16" s="3" t="s">
        <v>380</v>
      </c>
      <c r="E16" s="9">
        <v>39000</v>
      </c>
      <c r="F16" s="9">
        <v>3</v>
      </c>
      <c r="G16" s="9">
        <v>10000</v>
      </c>
      <c r="H16" s="9">
        <v>9666</v>
      </c>
      <c r="I16" s="3" t="s">
        <v>361</v>
      </c>
      <c r="J16" s="34"/>
    </row>
    <row r="17" spans="1:10" x14ac:dyDescent="0.4">
      <c r="A17" s="16">
        <v>43608</v>
      </c>
      <c r="B17" s="3" t="s">
        <v>310</v>
      </c>
      <c r="C17" s="3" t="s">
        <v>383</v>
      </c>
      <c r="D17" s="3" t="s">
        <v>384</v>
      </c>
      <c r="E17" s="9">
        <v>250000</v>
      </c>
      <c r="F17" s="9">
        <v>2</v>
      </c>
      <c r="G17" s="9">
        <v>100000</v>
      </c>
      <c r="H17" s="9">
        <v>75000</v>
      </c>
      <c r="I17" s="3" t="s">
        <v>361</v>
      </c>
      <c r="J17" s="34"/>
    </row>
    <row r="18" spans="1:10" x14ac:dyDescent="0.4">
      <c r="A18" s="16">
        <v>43227</v>
      </c>
      <c r="B18" s="3" t="s">
        <v>311</v>
      </c>
      <c r="C18" s="3" t="s">
        <v>385</v>
      </c>
      <c r="D18" s="3" t="s">
        <v>360</v>
      </c>
      <c r="E18" s="9">
        <v>990000</v>
      </c>
      <c r="F18" s="9">
        <v>3</v>
      </c>
      <c r="G18" s="9">
        <v>560000</v>
      </c>
      <c r="H18" s="9">
        <v>143333</v>
      </c>
      <c r="I18" s="3" t="s">
        <v>361</v>
      </c>
      <c r="J18" s="34"/>
    </row>
    <row r="19" spans="1:10" x14ac:dyDescent="0.4">
      <c r="A19" s="16">
        <v>42826</v>
      </c>
      <c r="B19" s="3" t="s">
        <v>312</v>
      </c>
      <c r="C19" s="3" t="s">
        <v>386</v>
      </c>
      <c r="D19" s="3" t="s">
        <v>372</v>
      </c>
      <c r="E19" s="9">
        <v>2300000</v>
      </c>
      <c r="F19" s="9">
        <v>4</v>
      </c>
      <c r="G19" s="9">
        <v>700000</v>
      </c>
      <c r="H19" s="9">
        <v>400000</v>
      </c>
      <c r="I19" s="3" t="s">
        <v>361</v>
      </c>
      <c r="J19" s="34"/>
    </row>
    <row r="20" spans="1:10" x14ac:dyDescent="0.4">
      <c r="A20" s="16">
        <v>42496</v>
      </c>
      <c r="B20" s="3" t="s">
        <v>313</v>
      </c>
      <c r="C20" s="3" t="s">
        <v>387</v>
      </c>
      <c r="D20" s="3" t="s">
        <v>375</v>
      </c>
      <c r="E20" s="9">
        <v>210000</v>
      </c>
      <c r="F20" s="9">
        <v>5</v>
      </c>
      <c r="G20" s="9">
        <v>50000</v>
      </c>
      <c r="H20" s="9">
        <v>32000</v>
      </c>
      <c r="I20" s="3" t="s">
        <v>368</v>
      </c>
      <c r="J20" s="34"/>
    </row>
    <row r="21" spans="1:10" x14ac:dyDescent="0.4">
      <c r="A21" s="16">
        <v>43935</v>
      </c>
      <c r="B21" s="3" t="s">
        <v>314</v>
      </c>
      <c r="C21" s="3" t="s">
        <v>388</v>
      </c>
      <c r="D21" s="3" t="s">
        <v>380</v>
      </c>
      <c r="E21" s="9">
        <v>32000</v>
      </c>
      <c r="F21" s="9">
        <v>1</v>
      </c>
      <c r="G21" s="9">
        <v>20000</v>
      </c>
      <c r="H21" s="9">
        <v>12000</v>
      </c>
      <c r="I21" s="3" t="s">
        <v>361</v>
      </c>
      <c r="J21" s="34"/>
    </row>
    <row r="22" spans="1:10" x14ac:dyDescent="0.4">
      <c r="A22" s="16">
        <v>42506</v>
      </c>
      <c r="B22" s="3" t="s">
        <v>315</v>
      </c>
      <c r="C22" s="3" t="s">
        <v>369</v>
      </c>
      <c r="D22" s="3" t="s">
        <v>370</v>
      </c>
      <c r="E22" s="9">
        <v>1000000</v>
      </c>
      <c r="F22" s="9">
        <v>5</v>
      </c>
      <c r="G22" s="9">
        <v>300000</v>
      </c>
      <c r="H22" s="9">
        <v>140000</v>
      </c>
      <c r="I22" s="3" t="s">
        <v>368</v>
      </c>
      <c r="J22" s="34"/>
    </row>
    <row r="23" spans="1:10" x14ac:dyDescent="0.4">
      <c r="A23" s="16">
        <v>42869</v>
      </c>
      <c r="B23" s="3" t="s">
        <v>316</v>
      </c>
      <c r="C23" s="3" t="s">
        <v>389</v>
      </c>
      <c r="D23" s="3" t="s">
        <v>378</v>
      </c>
      <c r="E23" s="9">
        <v>1950000</v>
      </c>
      <c r="F23" s="9">
        <v>4</v>
      </c>
      <c r="G23" s="9">
        <v>1000000</v>
      </c>
      <c r="H23" s="9">
        <v>237500</v>
      </c>
      <c r="I23" s="3" t="s">
        <v>361</v>
      </c>
      <c r="J23" s="34"/>
    </row>
    <row r="24" spans="1:10" x14ac:dyDescent="0.4">
      <c r="A24" s="16">
        <v>43930</v>
      </c>
      <c r="B24" s="3" t="s">
        <v>317</v>
      </c>
      <c r="C24" s="3" t="s">
        <v>364</v>
      </c>
      <c r="D24" s="3" t="s">
        <v>365</v>
      </c>
      <c r="E24" s="9">
        <v>1500000</v>
      </c>
      <c r="F24" s="9">
        <v>1</v>
      </c>
      <c r="G24" s="9">
        <v>1200000</v>
      </c>
      <c r="H24" s="9">
        <v>300000</v>
      </c>
      <c r="I24" s="3" t="s">
        <v>361</v>
      </c>
      <c r="J24" s="34"/>
    </row>
    <row r="25" spans="1:10" x14ac:dyDescent="0.4">
      <c r="A25" s="16">
        <v>43582</v>
      </c>
      <c r="B25" s="3" t="s">
        <v>318</v>
      </c>
      <c r="C25" s="3" t="s">
        <v>390</v>
      </c>
      <c r="D25" s="3" t="s">
        <v>375</v>
      </c>
      <c r="E25" s="9">
        <v>195000</v>
      </c>
      <c r="F25" s="9">
        <v>2</v>
      </c>
      <c r="G25" s="9">
        <v>90000</v>
      </c>
      <c r="H25" s="9">
        <v>52500</v>
      </c>
      <c r="I25" s="3" t="s">
        <v>368</v>
      </c>
      <c r="J25" s="34"/>
    </row>
    <row r="26" spans="1:10" x14ac:dyDescent="0.4">
      <c r="A26" s="16">
        <v>43572</v>
      </c>
      <c r="B26" s="3" t="s">
        <v>319</v>
      </c>
      <c r="C26" s="3" t="s">
        <v>391</v>
      </c>
      <c r="D26" s="3" t="s">
        <v>363</v>
      </c>
      <c r="E26" s="9">
        <v>1860000</v>
      </c>
      <c r="F26" s="9">
        <v>2</v>
      </c>
      <c r="G26" s="9">
        <v>1300000</v>
      </c>
      <c r="H26" s="9">
        <v>280000</v>
      </c>
      <c r="I26" s="3" t="s">
        <v>361</v>
      </c>
      <c r="J26" s="34"/>
    </row>
    <row r="27" spans="1:10" x14ac:dyDescent="0.4">
      <c r="A27" s="16">
        <v>43611</v>
      </c>
      <c r="B27" s="3" t="s">
        <v>320</v>
      </c>
      <c r="C27" s="3" t="s">
        <v>392</v>
      </c>
      <c r="D27" s="3" t="s">
        <v>393</v>
      </c>
      <c r="E27" s="9">
        <v>50000</v>
      </c>
      <c r="F27" s="9">
        <v>2</v>
      </c>
      <c r="G27" s="9">
        <v>20000</v>
      </c>
      <c r="H27" s="9">
        <v>15000</v>
      </c>
      <c r="I27" s="3" t="s">
        <v>361</v>
      </c>
      <c r="J27" s="34"/>
    </row>
    <row r="28" spans="1:10" x14ac:dyDescent="0.4">
      <c r="A28" s="16">
        <v>42508</v>
      </c>
      <c r="B28" s="3" t="s">
        <v>321</v>
      </c>
      <c r="C28" s="3" t="s">
        <v>394</v>
      </c>
      <c r="D28" s="3" t="s">
        <v>370</v>
      </c>
      <c r="E28" s="9">
        <v>400000</v>
      </c>
      <c r="F28" s="9">
        <v>5</v>
      </c>
      <c r="G28" s="9">
        <v>100000</v>
      </c>
      <c r="H28" s="9">
        <v>60000</v>
      </c>
      <c r="I28" s="3" t="s">
        <v>368</v>
      </c>
      <c r="J28" s="34"/>
    </row>
    <row r="29" spans="1:10" x14ac:dyDescent="0.4">
      <c r="A29" s="16">
        <v>43959</v>
      </c>
      <c r="B29" s="3" t="s">
        <v>322</v>
      </c>
      <c r="C29" s="3" t="s">
        <v>359</v>
      </c>
      <c r="D29" s="3" t="s">
        <v>360</v>
      </c>
      <c r="E29" s="9">
        <v>350000</v>
      </c>
      <c r="F29" s="9">
        <v>1</v>
      </c>
      <c r="G29" s="9">
        <v>280000</v>
      </c>
      <c r="H29" s="9">
        <v>70000</v>
      </c>
      <c r="I29" s="3" t="s">
        <v>361</v>
      </c>
      <c r="J29" s="34"/>
    </row>
    <row r="30" spans="1:10" x14ac:dyDescent="0.4">
      <c r="A30" s="16">
        <v>42873</v>
      </c>
      <c r="B30" s="3" t="s">
        <v>323</v>
      </c>
      <c r="C30" s="3" t="s">
        <v>395</v>
      </c>
      <c r="D30" s="3" t="s">
        <v>396</v>
      </c>
      <c r="E30" s="9">
        <v>600000</v>
      </c>
      <c r="F30" s="9">
        <v>4</v>
      </c>
      <c r="G30" s="9">
        <v>300000</v>
      </c>
      <c r="H30" s="9">
        <v>75000</v>
      </c>
      <c r="I30" s="3" t="s">
        <v>368</v>
      </c>
      <c r="J30" s="34"/>
    </row>
    <row r="32" spans="1:10" x14ac:dyDescent="0.4">
      <c r="A32" t="s">
        <v>324</v>
      </c>
      <c r="G32" t="s">
        <v>325</v>
      </c>
    </row>
    <row r="33" spans="1:10" x14ac:dyDescent="0.4">
      <c r="A33" s="3" t="s">
        <v>326</v>
      </c>
      <c r="B33" s="3" t="s">
        <v>327</v>
      </c>
      <c r="C33" s="3" t="s">
        <v>328</v>
      </c>
      <c r="D33" s="3" t="s">
        <v>329</v>
      </c>
      <c r="E33" s="3" t="s">
        <v>330</v>
      </c>
      <c r="F33" s="35" t="s">
        <v>331</v>
      </c>
      <c r="G33" s="3" t="s">
        <v>332</v>
      </c>
      <c r="H33" s="3" t="s">
        <v>333</v>
      </c>
      <c r="I33" s="18" t="s">
        <v>334</v>
      </c>
      <c r="J33" s="18" t="s">
        <v>335</v>
      </c>
    </row>
    <row r="34" spans="1:10" x14ac:dyDescent="0.4">
      <c r="A34" s="3" t="s">
        <v>336</v>
      </c>
      <c r="B34" s="3" t="s">
        <v>337</v>
      </c>
      <c r="C34" s="3" t="s">
        <v>338</v>
      </c>
      <c r="D34" s="3" t="s">
        <v>339</v>
      </c>
      <c r="E34" s="3" t="s">
        <v>340</v>
      </c>
      <c r="F34" s="35" t="s">
        <v>341</v>
      </c>
      <c r="G34" s="3" t="s">
        <v>329</v>
      </c>
      <c r="H34" s="7" t="s">
        <v>342</v>
      </c>
      <c r="I34" s="9" cm="1">
        <f t="array" ref="I34">SUM(($G34=RIGHT($B$3:$B$30,1))*G$3:G$30)</f>
        <v>5890000</v>
      </c>
      <c r="J34" s="9" cm="1">
        <f t="array" ref="J34">SUM(($G34=RIGHT($B$3:$B$30,1))*H$3:H$30)</f>
        <v>1422833</v>
      </c>
    </row>
    <row r="35" spans="1:10" x14ac:dyDescent="0.4">
      <c r="G35" s="3" t="s">
        <v>343</v>
      </c>
      <c r="H35" s="7" t="s">
        <v>344</v>
      </c>
      <c r="I35" s="9" cm="1">
        <f t="array" ref="I35">SUM(($G35=RIGHT($B$3:$B$30,1))*G$3:G$30)</f>
        <v>5505000</v>
      </c>
      <c r="J35" s="9" cm="1">
        <f t="array" ref="J35">SUM(($G35=RIGHT($B$3:$B$30,1))*H$3:H$30)</f>
        <v>1661666</v>
      </c>
    </row>
    <row r="36" spans="1:10" x14ac:dyDescent="0.4">
      <c r="A36" t="s">
        <v>345</v>
      </c>
      <c r="D36" t="s">
        <v>346</v>
      </c>
      <c r="G36" s="3" t="s">
        <v>347</v>
      </c>
      <c r="H36" s="7" t="s">
        <v>348</v>
      </c>
      <c r="I36" s="9" cm="1">
        <f t="array" ref="I36">SUM(($G36=RIGHT($B$3:$B$30,1))*G$3:G$30)</f>
        <v>4620000</v>
      </c>
      <c r="J36" s="9" cm="1">
        <f t="array" ref="J36">SUM(($G36=RIGHT($B$3:$B$30,1))*H$3:H$30)</f>
        <v>1027833</v>
      </c>
    </row>
    <row r="37" spans="1:10" x14ac:dyDescent="0.4">
      <c r="A37" s="3" t="s">
        <v>349</v>
      </c>
      <c r="B37" s="3" t="s">
        <v>295</v>
      </c>
      <c r="D37" s="113" t="s">
        <v>350</v>
      </c>
      <c r="E37" s="113"/>
    </row>
    <row r="38" spans="1:10" x14ac:dyDescent="0.4">
      <c r="A38" s="3">
        <v>1</v>
      </c>
      <c r="B38" s="3" t="s">
        <v>365</v>
      </c>
      <c r="D38" s="123">
        <v>199000</v>
      </c>
      <c r="E38" s="123"/>
    </row>
    <row r="39" spans="1:10" x14ac:dyDescent="0.4">
      <c r="A39" s="3">
        <v>2</v>
      </c>
      <c r="B39" s="3" t="s">
        <v>370</v>
      </c>
    </row>
    <row r="40" spans="1:10" x14ac:dyDescent="0.4">
      <c r="A40" s="3">
        <v>3</v>
      </c>
      <c r="B40" s="3" t="s">
        <v>370</v>
      </c>
      <c r="D40" t="s">
        <v>397</v>
      </c>
      <c r="E40" t="s">
        <v>398</v>
      </c>
    </row>
    <row r="41" spans="1:10" x14ac:dyDescent="0.4">
      <c r="A41" s="3">
        <v>4</v>
      </c>
      <c r="B41" s="3" t="s">
        <v>372</v>
      </c>
      <c r="D41" t="s">
        <v>399</v>
      </c>
      <c r="E41" t="b">
        <f>F3&lt;=MODE($F$3:$F$30)</f>
        <v>0</v>
      </c>
      <c r="H41" s="36"/>
    </row>
    <row r="42" spans="1:10" x14ac:dyDescent="0.4">
      <c r="A42" s="3">
        <v>5</v>
      </c>
      <c r="B42" s="3" t="s">
        <v>365</v>
      </c>
      <c r="D42" t="s">
        <v>400</v>
      </c>
      <c r="E42" t="b">
        <f>F3&lt;=MODE($F$3:$F$30)</f>
        <v>0</v>
      </c>
    </row>
  </sheetData>
  <mergeCells count="2">
    <mergeCell ref="D37:E37"/>
    <mergeCell ref="D38:E3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I37"/>
  <sheetViews>
    <sheetView topLeftCell="A23" workbookViewId="0">
      <selection activeCell="K39" sqref="K39"/>
    </sheetView>
  </sheetViews>
  <sheetFormatPr defaultRowHeight="17.399999999999999" x14ac:dyDescent="0.4"/>
  <cols>
    <col min="1" max="1" width="11" bestFit="1" customWidth="1"/>
    <col min="2" max="2" width="11.09765625" bestFit="1" customWidth="1"/>
    <col min="3" max="3" width="9.296875" customWidth="1"/>
    <col min="4" max="4" width="11.796875" bestFit="1" customWidth="1"/>
    <col min="5" max="5" width="18.59765625" bestFit="1" customWidth="1"/>
    <col min="6" max="6" width="8.5" customWidth="1"/>
    <col min="7" max="7" width="9.69921875" customWidth="1"/>
    <col min="8" max="8" width="9.59765625" customWidth="1"/>
    <col min="9" max="9" width="13" bestFit="1" customWidth="1"/>
  </cols>
  <sheetData>
    <row r="1" spans="1:9" x14ac:dyDescent="0.4">
      <c r="A1" t="s">
        <v>0</v>
      </c>
      <c r="H1" s="1" t="s">
        <v>687</v>
      </c>
      <c r="I1" s="34">
        <v>44562</v>
      </c>
    </row>
    <row r="2" spans="1:9" x14ac:dyDescent="0.4">
      <c r="A2" s="3" t="s">
        <v>402</v>
      </c>
      <c r="B2" s="3" t="s">
        <v>688</v>
      </c>
      <c r="C2" s="3" t="s">
        <v>689</v>
      </c>
      <c r="D2" s="3" t="s">
        <v>690</v>
      </c>
      <c r="E2" s="3" t="s">
        <v>691</v>
      </c>
      <c r="F2" s="3" t="s">
        <v>404</v>
      </c>
      <c r="G2" s="3" t="s">
        <v>692</v>
      </c>
      <c r="H2" s="3" t="s">
        <v>693</v>
      </c>
      <c r="I2" s="3" t="s">
        <v>406</v>
      </c>
    </row>
    <row r="3" spans="1:9" x14ac:dyDescent="0.4">
      <c r="A3" s="3" t="s">
        <v>226</v>
      </c>
      <c r="B3" s="16">
        <v>24211</v>
      </c>
      <c r="C3" s="3" t="s">
        <v>463</v>
      </c>
      <c r="D3" s="37">
        <v>2500000</v>
      </c>
      <c r="E3" s="7">
        <v>20</v>
      </c>
      <c r="F3" s="38">
        <v>0.05</v>
      </c>
      <c r="G3" s="3" t="s">
        <v>464</v>
      </c>
      <c r="H3" s="39" t="s">
        <v>465</v>
      </c>
      <c r="I3" s="3" t="s">
        <v>63</v>
      </c>
    </row>
    <row r="4" spans="1:9" x14ac:dyDescent="0.4">
      <c r="A4" s="3" t="s">
        <v>408</v>
      </c>
      <c r="B4" s="16">
        <v>35347</v>
      </c>
      <c r="C4" s="3" t="s">
        <v>466</v>
      </c>
      <c r="D4" s="37">
        <v>3500000</v>
      </c>
      <c r="E4" s="7">
        <v>40</v>
      </c>
      <c r="F4" s="38">
        <v>0.02</v>
      </c>
      <c r="G4" s="3" t="s">
        <v>467</v>
      </c>
      <c r="H4" s="39" t="s">
        <v>468</v>
      </c>
      <c r="I4" s="3" t="s">
        <v>63</v>
      </c>
    </row>
    <row r="5" spans="1:9" x14ac:dyDescent="0.4">
      <c r="A5" s="3" t="s">
        <v>410</v>
      </c>
      <c r="B5" s="16">
        <v>24624</v>
      </c>
      <c r="C5" s="3" t="s">
        <v>469</v>
      </c>
      <c r="D5" s="37">
        <v>50000000</v>
      </c>
      <c r="E5" s="7">
        <v>60</v>
      </c>
      <c r="F5" s="38">
        <v>0.05</v>
      </c>
      <c r="G5" s="3" t="s">
        <v>467</v>
      </c>
      <c r="H5" s="39" t="s">
        <v>470</v>
      </c>
      <c r="I5" s="3" t="s">
        <v>471</v>
      </c>
    </row>
    <row r="6" spans="1:9" x14ac:dyDescent="0.4">
      <c r="A6" s="3" t="s">
        <v>412</v>
      </c>
      <c r="B6" s="16">
        <v>27615</v>
      </c>
      <c r="C6" s="3" t="s">
        <v>466</v>
      </c>
      <c r="D6" s="37">
        <v>9000000</v>
      </c>
      <c r="E6" s="7">
        <v>50</v>
      </c>
      <c r="F6" s="38">
        <v>0.04</v>
      </c>
      <c r="G6" s="3" t="s">
        <v>472</v>
      </c>
      <c r="H6" s="39" t="s">
        <v>465</v>
      </c>
      <c r="I6" s="3" t="s">
        <v>63</v>
      </c>
    </row>
    <row r="7" spans="1:9" x14ac:dyDescent="0.4">
      <c r="A7" s="3" t="s">
        <v>413</v>
      </c>
      <c r="B7" s="16">
        <v>34500</v>
      </c>
      <c r="C7" s="3" t="s">
        <v>473</v>
      </c>
      <c r="D7" s="37">
        <v>2100000</v>
      </c>
      <c r="E7" s="7">
        <v>50</v>
      </c>
      <c r="F7" s="38">
        <v>0.02</v>
      </c>
      <c r="G7" s="3" t="s">
        <v>464</v>
      </c>
      <c r="H7" s="39" t="s">
        <v>468</v>
      </c>
      <c r="I7" s="3" t="s">
        <v>63</v>
      </c>
    </row>
    <row r="8" spans="1:9" x14ac:dyDescent="0.4">
      <c r="A8" s="3" t="s">
        <v>415</v>
      </c>
      <c r="B8" s="16">
        <v>34321</v>
      </c>
      <c r="C8" s="3" t="s">
        <v>473</v>
      </c>
      <c r="D8" s="37">
        <v>6000000</v>
      </c>
      <c r="E8" s="7">
        <v>70</v>
      </c>
      <c r="F8" s="38">
        <v>0.03</v>
      </c>
      <c r="G8" s="3" t="s">
        <v>467</v>
      </c>
      <c r="H8" s="39" t="s">
        <v>468</v>
      </c>
      <c r="I8" s="3" t="s">
        <v>63</v>
      </c>
    </row>
    <row r="9" spans="1:9" x14ac:dyDescent="0.4">
      <c r="A9" s="3" t="s">
        <v>416</v>
      </c>
      <c r="B9" s="16">
        <v>37594</v>
      </c>
      <c r="C9" s="3" t="s">
        <v>474</v>
      </c>
      <c r="D9" s="37">
        <v>13900000</v>
      </c>
      <c r="E9" s="7">
        <v>80</v>
      </c>
      <c r="F9" s="38">
        <v>0.05</v>
      </c>
      <c r="G9" s="3" t="s">
        <v>467</v>
      </c>
      <c r="H9" s="39" t="s">
        <v>465</v>
      </c>
      <c r="I9" s="3" t="s">
        <v>472</v>
      </c>
    </row>
    <row r="10" spans="1:9" x14ac:dyDescent="0.4">
      <c r="A10" s="3" t="s">
        <v>418</v>
      </c>
      <c r="B10" s="16">
        <v>29167</v>
      </c>
      <c r="C10" s="3" t="s">
        <v>475</v>
      </c>
      <c r="D10" s="37">
        <v>2500000</v>
      </c>
      <c r="E10" s="7">
        <v>80</v>
      </c>
      <c r="F10" s="38">
        <v>0.03</v>
      </c>
      <c r="G10" s="3" t="s">
        <v>464</v>
      </c>
      <c r="H10" s="39" t="s">
        <v>468</v>
      </c>
      <c r="I10" s="3" t="s">
        <v>63</v>
      </c>
    </row>
    <row r="11" spans="1:9" x14ac:dyDescent="0.4">
      <c r="A11" s="3" t="s">
        <v>420</v>
      </c>
      <c r="B11" s="16">
        <v>30538</v>
      </c>
      <c r="C11" s="3" t="s">
        <v>463</v>
      </c>
      <c r="D11" s="37">
        <v>80000000</v>
      </c>
      <c r="E11" s="7">
        <v>100</v>
      </c>
      <c r="F11" s="38">
        <v>0.05</v>
      </c>
      <c r="G11" s="3" t="s">
        <v>467</v>
      </c>
      <c r="H11" s="39" t="s">
        <v>470</v>
      </c>
      <c r="I11" s="3" t="s">
        <v>472</v>
      </c>
    </row>
    <row r="12" spans="1:9" x14ac:dyDescent="0.4">
      <c r="A12" s="3" t="s">
        <v>421</v>
      </c>
      <c r="B12" s="16">
        <v>28585</v>
      </c>
      <c r="C12" s="3" t="s">
        <v>469</v>
      </c>
      <c r="D12" s="37">
        <v>40000000</v>
      </c>
      <c r="E12" s="7">
        <v>50</v>
      </c>
      <c r="F12" s="38">
        <v>0.04</v>
      </c>
      <c r="G12" s="3" t="s">
        <v>472</v>
      </c>
      <c r="H12" s="39" t="s">
        <v>470</v>
      </c>
      <c r="I12" s="3" t="s">
        <v>472</v>
      </c>
    </row>
    <row r="13" spans="1:9" x14ac:dyDescent="0.4">
      <c r="A13" s="3" t="s">
        <v>422</v>
      </c>
      <c r="B13" s="16">
        <v>24237</v>
      </c>
      <c r="C13" s="3" t="s">
        <v>475</v>
      </c>
      <c r="D13" s="37">
        <v>8000000</v>
      </c>
      <c r="E13" s="7">
        <v>20</v>
      </c>
      <c r="F13" s="38">
        <v>0.05</v>
      </c>
      <c r="G13" s="3" t="s">
        <v>472</v>
      </c>
      <c r="H13" s="39" t="s">
        <v>465</v>
      </c>
      <c r="I13" s="3" t="s">
        <v>63</v>
      </c>
    </row>
    <row r="14" spans="1:9" x14ac:dyDescent="0.4">
      <c r="A14" s="3" t="s">
        <v>423</v>
      </c>
      <c r="B14" s="16">
        <v>22178</v>
      </c>
      <c r="C14" s="3" t="s">
        <v>474</v>
      </c>
      <c r="D14" s="37">
        <v>30000000</v>
      </c>
      <c r="E14" s="7">
        <v>10</v>
      </c>
      <c r="F14" s="38">
        <v>0.03</v>
      </c>
      <c r="G14" s="3" t="s">
        <v>472</v>
      </c>
      <c r="H14" s="39" t="s">
        <v>461</v>
      </c>
      <c r="I14" s="3" t="s">
        <v>472</v>
      </c>
    </row>
    <row r="15" spans="1:9" x14ac:dyDescent="0.4">
      <c r="A15" s="3" t="s">
        <v>424</v>
      </c>
      <c r="B15" s="16">
        <v>27131</v>
      </c>
      <c r="C15" s="3" t="s">
        <v>474</v>
      </c>
      <c r="D15" s="37">
        <v>25000000</v>
      </c>
      <c r="E15" s="7">
        <v>60</v>
      </c>
      <c r="F15" s="38">
        <v>0.04</v>
      </c>
      <c r="G15" s="3" t="s">
        <v>472</v>
      </c>
      <c r="H15" s="39" t="s">
        <v>465</v>
      </c>
      <c r="I15" s="3" t="s">
        <v>472</v>
      </c>
    </row>
    <row r="16" spans="1:9" x14ac:dyDescent="0.4">
      <c r="A16" s="3" t="s">
        <v>425</v>
      </c>
      <c r="B16" s="16">
        <v>32703</v>
      </c>
      <c r="C16" s="3" t="s">
        <v>475</v>
      </c>
      <c r="D16" s="37">
        <v>70000000</v>
      </c>
      <c r="E16" s="7">
        <v>70</v>
      </c>
      <c r="F16" s="38">
        <v>0.04</v>
      </c>
      <c r="G16" s="3" t="s">
        <v>467</v>
      </c>
      <c r="H16" s="39" t="s">
        <v>461</v>
      </c>
      <c r="I16" s="3" t="s">
        <v>471</v>
      </c>
    </row>
    <row r="17" spans="1:9" x14ac:dyDescent="0.4">
      <c r="A17" s="3" t="s">
        <v>426</v>
      </c>
      <c r="B17" s="16">
        <v>36515</v>
      </c>
      <c r="C17" s="3" t="s">
        <v>475</v>
      </c>
      <c r="D17" s="37">
        <v>16500000</v>
      </c>
      <c r="E17" s="7">
        <v>20</v>
      </c>
      <c r="F17" s="38">
        <v>0.02</v>
      </c>
      <c r="G17" s="3" t="s">
        <v>467</v>
      </c>
      <c r="H17" s="39" t="s">
        <v>470</v>
      </c>
      <c r="I17" s="3" t="s">
        <v>472</v>
      </c>
    </row>
    <row r="18" spans="1:9" x14ac:dyDescent="0.4">
      <c r="A18" s="3" t="s">
        <v>427</v>
      </c>
      <c r="B18" s="16">
        <v>25788</v>
      </c>
      <c r="C18" s="3" t="s">
        <v>473</v>
      </c>
      <c r="D18" s="37">
        <v>73200000</v>
      </c>
      <c r="E18" s="7">
        <v>90</v>
      </c>
      <c r="F18" s="38">
        <v>0.02</v>
      </c>
      <c r="G18" s="3" t="s">
        <v>467</v>
      </c>
      <c r="H18" s="39" t="s">
        <v>470</v>
      </c>
      <c r="I18" s="3" t="s">
        <v>472</v>
      </c>
    </row>
    <row r="19" spans="1:9" x14ac:dyDescent="0.4">
      <c r="A19" s="3" t="s">
        <v>428</v>
      </c>
      <c r="B19" s="16">
        <v>37400</v>
      </c>
      <c r="C19" s="3" t="s">
        <v>466</v>
      </c>
      <c r="D19" s="37">
        <v>90000000</v>
      </c>
      <c r="E19" s="7">
        <v>60</v>
      </c>
      <c r="F19" s="38">
        <v>0.02</v>
      </c>
      <c r="G19" s="3" t="s">
        <v>467</v>
      </c>
      <c r="H19" s="39" t="s">
        <v>461</v>
      </c>
      <c r="I19" s="3" t="s">
        <v>471</v>
      </c>
    </row>
    <row r="20" spans="1:9" x14ac:dyDescent="0.4">
      <c r="A20" s="3" t="s">
        <v>429</v>
      </c>
      <c r="B20" s="16">
        <v>28499</v>
      </c>
      <c r="C20" s="3" t="s">
        <v>463</v>
      </c>
      <c r="D20" s="37">
        <v>2500000</v>
      </c>
      <c r="E20" s="7">
        <v>90</v>
      </c>
      <c r="F20" s="38">
        <v>0.04</v>
      </c>
      <c r="G20" s="3" t="s">
        <v>464</v>
      </c>
      <c r="H20" s="39" t="s">
        <v>468</v>
      </c>
      <c r="I20" s="3" t="s">
        <v>63</v>
      </c>
    </row>
    <row r="21" spans="1:9" x14ac:dyDescent="0.4">
      <c r="A21" s="3" t="s">
        <v>430</v>
      </c>
      <c r="B21" s="16">
        <v>32425</v>
      </c>
      <c r="C21" s="3" t="s">
        <v>474</v>
      </c>
      <c r="D21" s="37">
        <v>75000000</v>
      </c>
      <c r="E21" s="7">
        <v>40</v>
      </c>
      <c r="F21" s="38">
        <v>0.05</v>
      </c>
      <c r="G21" s="3" t="s">
        <v>467</v>
      </c>
      <c r="H21" s="39" t="s">
        <v>461</v>
      </c>
      <c r="I21" s="3" t="s">
        <v>471</v>
      </c>
    </row>
    <row r="22" spans="1:9" x14ac:dyDescent="0.4">
      <c r="A22" s="3" t="s">
        <v>431</v>
      </c>
      <c r="B22" s="16">
        <v>28634</v>
      </c>
      <c r="C22" s="3" t="s">
        <v>474</v>
      </c>
      <c r="D22" s="37">
        <v>50000000</v>
      </c>
      <c r="E22" s="7">
        <v>100</v>
      </c>
      <c r="F22" s="38">
        <v>0.02</v>
      </c>
      <c r="G22" s="3" t="s">
        <v>467</v>
      </c>
      <c r="H22" s="39" t="s">
        <v>470</v>
      </c>
      <c r="I22" s="3" t="s">
        <v>472</v>
      </c>
    </row>
    <row r="23" spans="1:9" x14ac:dyDescent="0.4">
      <c r="A23" s="3" t="s">
        <v>432</v>
      </c>
      <c r="B23" s="16">
        <v>25352</v>
      </c>
      <c r="C23" s="3" t="s">
        <v>463</v>
      </c>
      <c r="D23" s="37">
        <v>10600000</v>
      </c>
      <c r="E23" s="7">
        <v>30</v>
      </c>
      <c r="F23" s="38">
        <v>0.02</v>
      </c>
      <c r="G23" s="3" t="s">
        <v>472</v>
      </c>
      <c r="H23" s="39" t="s">
        <v>465</v>
      </c>
      <c r="I23" s="3" t="s">
        <v>472</v>
      </c>
    </row>
    <row r="24" spans="1:9" x14ac:dyDescent="0.4">
      <c r="A24" s="3" t="s">
        <v>433</v>
      </c>
      <c r="B24" s="16">
        <v>27826</v>
      </c>
      <c r="C24" s="3" t="s">
        <v>463</v>
      </c>
      <c r="D24" s="37">
        <v>30000000</v>
      </c>
      <c r="E24" s="7">
        <v>60</v>
      </c>
      <c r="F24" s="38">
        <v>0.02</v>
      </c>
      <c r="G24" s="3" t="s">
        <v>472</v>
      </c>
      <c r="H24" s="39" t="s">
        <v>470</v>
      </c>
      <c r="I24" s="3" t="s">
        <v>472</v>
      </c>
    </row>
    <row r="25" spans="1:9" x14ac:dyDescent="0.4">
      <c r="A25" s="3" t="s">
        <v>434</v>
      </c>
      <c r="B25" s="16">
        <v>22352</v>
      </c>
      <c r="C25" s="3" t="s">
        <v>475</v>
      </c>
      <c r="D25" s="37">
        <v>2000000</v>
      </c>
      <c r="E25" s="7">
        <v>30</v>
      </c>
      <c r="F25" s="38">
        <v>0.05</v>
      </c>
      <c r="G25" s="3" t="s">
        <v>464</v>
      </c>
      <c r="H25" s="39" t="s">
        <v>468</v>
      </c>
      <c r="I25" s="3" t="s">
        <v>63</v>
      </c>
    </row>
    <row r="26" spans="1:9" x14ac:dyDescent="0.4">
      <c r="A26" s="3" t="s">
        <v>435</v>
      </c>
      <c r="B26" s="16">
        <v>29100</v>
      </c>
      <c r="C26" s="3" t="s">
        <v>474</v>
      </c>
      <c r="D26" s="37">
        <v>91400000</v>
      </c>
      <c r="E26" s="7">
        <v>40</v>
      </c>
      <c r="F26" s="38">
        <v>0.02</v>
      </c>
      <c r="G26" s="3" t="s">
        <v>467</v>
      </c>
      <c r="H26" s="39" t="s">
        <v>461</v>
      </c>
      <c r="I26" s="3" t="s">
        <v>471</v>
      </c>
    </row>
    <row r="27" spans="1:9" x14ac:dyDescent="0.4">
      <c r="A27" s="3" t="s">
        <v>436</v>
      </c>
      <c r="B27" s="16">
        <v>25397</v>
      </c>
      <c r="C27" s="3" t="s">
        <v>469</v>
      </c>
      <c r="D27" s="37">
        <v>30000000</v>
      </c>
      <c r="E27" s="7">
        <v>90</v>
      </c>
      <c r="F27" s="38">
        <v>0.03</v>
      </c>
      <c r="G27" s="3" t="s">
        <v>472</v>
      </c>
      <c r="H27" s="39" t="s">
        <v>465</v>
      </c>
      <c r="I27" s="3" t="s">
        <v>472</v>
      </c>
    </row>
    <row r="28" spans="1:9" x14ac:dyDescent="0.4">
      <c r="A28" s="3" t="s">
        <v>437</v>
      </c>
      <c r="B28" s="16">
        <v>36951</v>
      </c>
      <c r="C28" s="3" t="s">
        <v>473</v>
      </c>
      <c r="D28" s="37">
        <v>1000000</v>
      </c>
      <c r="E28" s="7">
        <v>20</v>
      </c>
      <c r="F28" s="38">
        <v>0.05</v>
      </c>
      <c r="G28" s="3" t="s">
        <v>467</v>
      </c>
      <c r="H28" s="39" t="s">
        <v>468</v>
      </c>
      <c r="I28" s="3" t="s">
        <v>63</v>
      </c>
    </row>
    <row r="30" spans="1:9" x14ac:dyDescent="0.4">
      <c r="A30" t="s">
        <v>696</v>
      </c>
      <c r="D30" t="s">
        <v>697</v>
      </c>
      <c r="G30" t="s">
        <v>698</v>
      </c>
    </row>
    <row r="31" spans="1:9" x14ac:dyDescent="0.4">
      <c r="A31" s="3" t="s">
        <v>699</v>
      </c>
      <c r="B31" s="3" t="s">
        <v>405</v>
      </c>
      <c r="D31" s="3" t="s">
        <v>403</v>
      </c>
      <c r="E31" s="18" t="s">
        <v>700</v>
      </c>
      <c r="G31" s="3" t="s">
        <v>701</v>
      </c>
      <c r="H31" s="3" t="s">
        <v>444</v>
      </c>
      <c r="I31" s="3" t="s">
        <v>445</v>
      </c>
    </row>
    <row r="32" spans="1:9" x14ac:dyDescent="0.4">
      <c r="A32" s="37">
        <v>0</v>
      </c>
      <c r="B32" s="3" t="s">
        <v>446</v>
      </c>
      <c r="D32" s="3" t="s">
        <v>419</v>
      </c>
      <c r="E32" s="7" cm="1">
        <f t="array" ref="E32">_xlfn.RANK.EQ(MAX(IF($D32=$C$3:$C$28,$D$3:$D$28)),$D$3:$D$28)</f>
        <v>6</v>
      </c>
      <c r="G32" s="3" t="s">
        <v>447</v>
      </c>
      <c r="H32" s="3" t="s">
        <v>448</v>
      </c>
      <c r="I32" s="9">
        <f t="array" ref="I32">SUM(IF(LEFT($C$3:$C$28,1)=G32,$D$3:$D$28))</f>
        <v>224600000</v>
      </c>
    </row>
    <row r="33" spans="1:9" x14ac:dyDescent="0.4">
      <c r="A33" s="37">
        <v>100000</v>
      </c>
      <c r="B33" s="3" t="s">
        <v>449</v>
      </c>
      <c r="D33" s="3" t="s">
        <v>702</v>
      </c>
      <c r="E33" s="7" cm="1">
        <f t="array" ref="E33">_xlfn.RANK.EQ(MAX(IF($D33=$C$3:$C$28,$D$3:$D$28)),$D$3:$D$28)</f>
        <v>3</v>
      </c>
      <c r="G33" s="3" t="s">
        <v>450</v>
      </c>
      <c r="H33" s="3" t="s">
        <v>703</v>
      </c>
      <c r="I33" s="9">
        <f t="array" ref="I33">SUM(IF(LEFT($C$3:$C$28,1)=G33,$D$3:$D$28))</f>
        <v>367600000</v>
      </c>
    </row>
    <row r="34" spans="1:9" x14ac:dyDescent="0.4">
      <c r="A34" s="37">
        <v>500000</v>
      </c>
      <c r="B34" s="3" t="s">
        <v>704</v>
      </c>
      <c r="D34" s="3" t="s">
        <v>695</v>
      </c>
      <c r="E34" s="7" cm="1">
        <f t="array" ref="E34">_xlfn.RANK.EQ(MAX(IF($D34=$C$3:$C$28,$D$3:$D$28)),$D$3:$D$28)</f>
        <v>1</v>
      </c>
      <c r="G34" s="3" t="s">
        <v>705</v>
      </c>
      <c r="H34" s="3" t="s">
        <v>454</v>
      </c>
      <c r="I34" s="9">
        <f t="array" ref="I34">SUM(IF(LEFT($C$3:$C$28,1)=G34,$D$3:$D$28))</f>
        <v>222500000</v>
      </c>
    </row>
    <row r="35" spans="1:9" x14ac:dyDescent="0.4">
      <c r="A35" s="37">
        <v>1000000</v>
      </c>
      <c r="B35" s="3" t="s">
        <v>706</v>
      </c>
      <c r="D35" s="3" t="s">
        <v>414</v>
      </c>
      <c r="E35" s="7" cm="1">
        <f t="array" ref="E35">_xlfn.RANK.EQ(MAX(IF($D35=$C$3:$C$28,$D$3:$D$28)),$D$3:$D$28)</f>
        <v>5</v>
      </c>
    </row>
    <row r="36" spans="1:9" x14ac:dyDescent="0.4">
      <c r="D36" s="3" t="s">
        <v>694</v>
      </c>
      <c r="E36" s="7" cm="1">
        <f t="array" ref="E36">_xlfn.RANK.EQ(MAX(IF($D36=$C$3:$C$28,$D$3:$D$28)),$D$3:$D$28)</f>
        <v>2</v>
      </c>
    </row>
    <row r="37" spans="1:9" x14ac:dyDescent="0.4">
      <c r="D37" s="3" t="s">
        <v>411</v>
      </c>
      <c r="E37" s="7" cm="1">
        <f t="array" ref="E37">_xlfn.RANK.EQ(MAX(IF($D37=$C$3:$C$28,$D$3:$D$28)),$D$3:$D$28)</f>
        <v>7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2:T57"/>
  <sheetViews>
    <sheetView topLeftCell="A13" zoomScaleNormal="100" workbookViewId="0">
      <selection activeCell="U19" sqref="U19"/>
    </sheetView>
  </sheetViews>
  <sheetFormatPr defaultColWidth="9" defaultRowHeight="19.5" customHeight="1" x14ac:dyDescent="0.4"/>
  <cols>
    <col min="1" max="1" width="1.59765625" style="74" customWidth="1"/>
    <col min="2" max="3" width="9" style="71"/>
    <col min="4" max="4" width="15.09765625" style="71" customWidth="1"/>
    <col min="5" max="5" width="9.296875" style="72" bestFit="1" customWidth="1"/>
    <col min="6" max="7" width="10.69921875" style="72" bestFit="1" customWidth="1"/>
    <col min="8" max="8" width="11.796875" style="72" customWidth="1"/>
    <col min="9" max="10" width="1.59765625" style="74" customWidth="1"/>
    <col min="11" max="11" width="9.69921875" style="71" customWidth="1"/>
    <col min="12" max="18" width="9.69921875" style="74" customWidth="1"/>
    <col min="19" max="19" width="11.5" style="74" bestFit="1" customWidth="1"/>
    <col min="20" max="20" width="10.19921875" style="74" bestFit="1" customWidth="1"/>
    <col min="21" max="16384" width="9" style="74"/>
  </cols>
  <sheetData>
    <row r="2" spans="2:19" ht="19.5" customHeight="1" x14ac:dyDescent="0.4">
      <c r="B2" s="70" t="s">
        <v>215</v>
      </c>
      <c r="F2" s="73"/>
      <c r="G2" s="73"/>
      <c r="H2" s="73"/>
    </row>
    <row r="3" spans="2:19" ht="19.5" customHeight="1" x14ac:dyDescent="0.4">
      <c r="B3" s="19" t="s">
        <v>622</v>
      </c>
      <c r="C3" s="19" t="s">
        <v>623</v>
      </c>
      <c r="D3" s="19" t="s">
        <v>624</v>
      </c>
      <c r="E3" s="88" t="s">
        <v>625</v>
      </c>
      <c r="F3" s="88" t="s">
        <v>626</v>
      </c>
      <c r="G3" s="88" t="s">
        <v>627</v>
      </c>
      <c r="H3" s="88" t="s">
        <v>628</v>
      </c>
      <c r="K3" s="70" t="s">
        <v>476</v>
      </c>
    </row>
    <row r="4" spans="2:19" ht="19.5" customHeight="1" x14ac:dyDescent="0.4">
      <c r="B4" s="75">
        <v>24</v>
      </c>
      <c r="C4" s="76" t="s">
        <v>647</v>
      </c>
      <c r="D4" s="76" t="s">
        <v>648</v>
      </c>
      <c r="E4" s="77">
        <v>13200</v>
      </c>
      <c r="F4" s="78">
        <v>5</v>
      </c>
      <c r="G4" s="78">
        <v>3</v>
      </c>
      <c r="H4" s="79" t="s">
        <v>649</v>
      </c>
      <c r="K4" s="89" t="s">
        <v>623</v>
      </c>
      <c r="L4" s="89" t="s">
        <v>630</v>
      </c>
      <c r="M4" s="89" t="s">
        <v>631</v>
      </c>
    </row>
    <row r="5" spans="2:19" ht="19.5" customHeight="1" x14ac:dyDescent="0.4">
      <c r="B5" s="80">
        <v>41</v>
      </c>
      <c r="C5" s="81" t="s">
        <v>650</v>
      </c>
      <c r="D5" s="76" t="s">
        <v>651</v>
      </c>
      <c r="E5" s="77">
        <v>22500</v>
      </c>
      <c r="F5" s="82">
        <v>3</v>
      </c>
      <c r="G5" s="82">
        <v>0</v>
      </c>
      <c r="H5" s="79" t="s">
        <v>652</v>
      </c>
      <c r="K5" s="81" t="s">
        <v>633</v>
      </c>
      <c r="L5" s="81" t="s">
        <v>634</v>
      </c>
      <c r="M5" s="81" t="s">
        <v>635</v>
      </c>
    </row>
    <row r="6" spans="2:19" ht="19.5" customHeight="1" x14ac:dyDescent="0.4">
      <c r="B6" s="80">
        <v>50</v>
      </c>
      <c r="C6" s="81" t="s">
        <v>653</v>
      </c>
      <c r="D6" s="76" t="s">
        <v>654</v>
      </c>
      <c r="E6" s="77">
        <v>45000</v>
      </c>
      <c r="F6" s="82">
        <v>15</v>
      </c>
      <c r="G6" s="82">
        <v>0</v>
      </c>
      <c r="H6" s="79" t="s">
        <v>652</v>
      </c>
      <c r="K6" s="81" t="s">
        <v>636</v>
      </c>
      <c r="L6" s="81" t="s">
        <v>637</v>
      </c>
      <c r="M6" s="81" t="s">
        <v>635</v>
      </c>
    </row>
    <row r="7" spans="2:19" ht="19.5" customHeight="1" x14ac:dyDescent="0.4">
      <c r="B7" s="80">
        <v>29</v>
      </c>
      <c r="C7" s="81" t="s">
        <v>655</v>
      </c>
      <c r="D7" s="76" t="s">
        <v>656</v>
      </c>
      <c r="E7" s="77">
        <v>14200</v>
      </c>
      <c r="F7" s="82">
        <v>15</v>
      </c>
      <c r="G7" s="82">
        <v>0</v>
      </c>
      <c r="H7" s="79" t="s">
        <v>652</v>
      </c>
      <c r="K7" s="81" t="s">
        <v>632</v>
      </c>
      <c r="L7" s="81" t="s">
        <v>639</v>
      </c>
      <c r="M7" s="81" t="s">
        <v>640</v>
      </c>
    </row>
    <row r="8" spans="2:19" ht="19.5" customHeight="1" x14ac:dyDescent="0.4">
      <c r="B8" s="80">
        <v>42</v>
      </c>
      <c r="C8" s="81" t="s">
        <v>655</v>
      </c>
      <c r="D8" s="76" t="s">
        <v>656</v>
      </c>
      <c r="E8" s="77">
        <v>28400</v>
      </c>
      <c r="F8" s="82">
        <v>5</v>
      </c>
      <c r="G8" s="82">
        <v>1</v>
      </c>
      <c r="H8" s="79" t="s">
        <v>657</v>
      </c>
      <c r="K8" s="81" t="s">
        <v>638</v>
      </c>
      <c r="L8" s="81" t="s">
        <v>637</v>
      </c>
      <c r="M8" s="81" t="s">
        <v>640</v>
      </c>
    </row>
    <row r="9" spans="2:19" ht="19.5" customHeight="1" x14ac:dyDescent="0.4">
      <c r="B9" s="80">
        <v>7</v>
      </c>
      <c r="C9" s="81" t="s">
        <v>655</v>
      </c>
      <c r="D9" s="76" t="s">
        <v>656</v>
      </c>
      <c r="E9" s="77">
        <v>13000</v>
      </c>
      <c r="F9" s="82">
        <v>10</v>
      </c>
      <c r="G9" s="82">
        <v>0</v>
      </c>
      <c r="H9" s="79" t="s">
        <v>652</v>
      </c>
    </row>
    <row r="10" spans="2:19" ht="19.5" customHeight="1" x14ac:dyDescent="0.4">
      <c r="B10" s="80">
        <v>45</v>
      </c>
      <c r="C10" s="81" t="s">
        <v>653</v>
      </c>
      <c r="D10" s="76" t="s">
        <v>654</v>
      </c>
      <c r="E10" s="77">
        <v>24000</v>
      </c>
      <c r="F10" s="82">
        <v>14</v>
      </c>
      <c r="G10" s="82">
        <v>1</v>
      </c>
      <c r="H10" s="79" t="s">
        <v>657</v>
      </c>
      <c r="K10" s="70" t="s">
        <v>641</v>
      </c>
    </row>
    <row r="11" spans="2:19" ht="19.5" customHeight="1" x14ac:dyDescent="0.4">
      <c r="B11" s="80">
        <v>16</v>
      </c>
      <c r="C11" s="81" t="s">
        <v>655</v>
      </c>
      <c r="D11" s="76" t="s">
        <v>656</v>
      </c>
      <c r="E11" s="77">
        <v>12900</v>
      </c>
      <c r="F11" s="82">
        <v>5</v>
      </c>
      <c r="G11" s="82">
        <v>1</v>
      </c>
      <c r="H11" s="79" t="s">
        <v>657</v>
      </c>
      <c r="K11" s="90"/>
      <c r="L11" s="91">
        <v>0</v>
      </c>
      <c r="M11" s="91">
        <v>10</v>
      </c>
      <c r="N11" s="91">
        <v>20</v>
      </c>
      <c r="O11" s="91">
        <v>30</v>
      </c>
      <c r="P11" s="91">
        <v>40</v>
      </c>
      <c r="Q11" s="91">
        <v>50</v>
      </c>
      <c r="R11" s="91">
        <v>60</v>
      </c>
      <c r="S11" s="91">
        <v>70</v>
      </c>
    </row>
    <row r="12" spans="2:19" ht="19.5" customHeight="1" x14ac:dyDescent="0.4">
      <c r="B12" s="80">
        <v>16</v>
      </c>
      <c r="C12" s="81" t="s">
        <v>647</v>
      </c>
      <c r="D12" s="76" t="s">
        <v>648</v>
      </c>
      <c r="E12" s="77">
        <v>12800</v>
      </c>
      <c r="F12" s="82">
        <v>6</v>
      </c>
      <c r="G12" s="82">
        <v>1</v>
      </c>
      <c r="H12" s="79" t="s">
        <v>657</v>
      </c>
      <c r="K12" s="92"/>
      <c r="L12" s="93">
        <v>10</v>
      </c>
      <c r="M12" s="93">
        <v>20</v>
      </c>
      <c r="N12" s="93">
        <v>30</v>
      </c>
      <c r="O12" s="93">
        <v>40</v>
      </c>
      <c r="P12" s="93">
        <v>50</v>
      </c>
      <c r="Q12" s="93">
        <v>60</v>
      </c>
      <c r="R12" s="93">
        <v>70</v>
      </c>
      <c r="S12" s="93"/>
    </row>
    <row r="13" spans="2:19" ht="19.5" customHeight="1" x14ac:dyDescent="0.4">
      <c r="B13" s="80">
        <v>51</v>
      </c>
      <c r="C13" s="81" t="s">
        <v>647</v>
      </c>
      <c r="D13" s="76" t="s">
        <v>648</v>
      </c>
      <c r="E13" s="77">
        <v>33000</v>
      </c>
      <c r="F13" s="82">
        <v>8</v>
      </c>
      <c r="G13" s="82">
        <v>0</v>
      </c>
      <c r="H13" s="79" t="s">
        <v>652</v>
      </c>
      <c r="K13" s="81" t="s">
        <v>629</v>
      </c>
      <c r="L13" s="83">
        <v>12800</v>
      </c>
      <c r="M13" s="83">
        <v>12800</v>
      </c>
      <c r="N13" s="83">
        <v>13200</v>
      </c>
      <c r="O13" s="83">
        <v>14800</v>
      </c>
      <c r="P13" s="83">
        <v>19800</v>
      </c>
      <c r="Q13" s="83">
        <v>33000</v>
      </c>
      <c r="R13" s="83">
        <v>58300</v>
      </c>
      <c r="S13" s="83">
        <v>89500</v>
      </c>
    </row>
    <row r="14" spans="2:19" ht="19.5" customHeight="1" x14ac:dyDescent="0.4">
      <c r="B14" s="80">
        <v>46</v>
      </c>
      <c r="C14" s="81" t="s">
        <v>647</v>
      </c>
      <c r="D14" s="76" t="s">
        <v>648</v>
      </c>
      <c r="E14" s="77">
        <v>19800</v>
      </c>
      <c r="F14" s="82">
        <v>8</v>
      </c>
      <c r="G14" s="82">
        <v>2</v>
      </c>
      <c r="H14" s="79" t="s">
        <v>658</v>
      </c>
      <c r="K14" s="81" t="s">
        <v>642</v>
      </c>
      <c r="L14" s="83">
        <v>13100</v>
      </c>
      <c r="M14" s="83">
        <v>13100</v>
      </c>
      <c r="N14" s="83">
        <v>13700</v>
      </c>
      <c r="O14" s="83">
        <v>16100</v>
      </c>
      <c r="P14" s="83">
        <v>24000</v>
      </c>
      <c r="Q14" s="83">
        <v>45000</v>
      </c>
      <c r="R14" s="83">
        <v>85500</v>
      </c>
      <c r="S14" s="83">
        <v>134800</v>
      </c>
    </row>
    <row r="15" spans="2:19" ht="19.5" customHeight="1" x14ac:dyDescent="0.4">
      <c r="B15" s="80">
        <v>22</v>
      </c>
      <c r="C15" s="81" t="s">
        <v>647</v>
      </c>
      <c r="D15" s="76" t="s">
        <v>648</v>
      </c>
      <c r="E15" s="77">
        <v>13200</v>
      </c>
      <c r="F15" s="82">
        <v>21</v>
      </c>
      <c r="G15" s="82">
        <v>0</v>
      </c>
      <c r="H15" s="79" t="s">
        <v>652</v>
      </c>
      <c r="K15" s="81" t="s">
        <v>632</v>
      </c>
      <c r="L15" s="83">
        <v>12700</v>
      </c>
      <c r="M15" s="83">
        <v>12600</v>
      </c>
      <c r="N15" s="83">
        <v>13500</v>
      </c>
      <c r="O15" s="83">
        <v>16700</v>
      </c>
      <c r="P15" s="83">
        <v>22500</v>
      </c>
      <c r="Q15" s="83">
        <v>26500</v>
      </c>
      <c r="R15" s="83">
        <v>32200</v>
      </c>
      <c r="S15" s="83">
        <v>43100</v>
      </c>
    </row>
    <row r="16" spans="2:19" ht="19.5" customHeight="1" x14ac:dyDescent="0.4">
      <c r="B16" s="80">
        <v>6</v>
      </c>
      <c r="C16" s="81" t="s">
        <v>647</v>
      </c>
      <c r="D16" s="76" t="s">
        <v>648</v>
      </c>
      <c r="E16" s="77">
        <v>12800</v>
      </c>
      <c r="F16" s="82">
        <v>7</v>
      </c>
      <c r="G16" s="82">
        <v>0</v>
      </c>
      <c r="H16" s="79" t="s">
        <v>652</v>
      </c>
      <c r="K16" s="81" t="s">
        <v>638</v>
      </c>
      <c r="L16" s="83">
        <v>13000</v>
      </c>
      <c r="M16" s="83">
        <v>12900</v>
      </c>
      <c r="N16" s="83">
        <v>14200</v>
      </c>
      <c r="O16" s="83">
        <v>19100</v>
      </c>
      <c r="P16" s="83">
        <v>28400</v>
      </c>
      <c r="Q16" s="83">
        <v>34900</v>
      </c>
      <c r="R16" s="83">
        <v>43900</v>
      </c>
      <c r="S16" s="83">
        <v>60700</v>
      </c>
    </row>
    <row r="17" spans="2:20" ht="19.5" customHeight="1" x14ac:dyDescent="0.4">
      <c r="B17" s="80">
        <v>22</v>
      </c>
      <c r="C17" s="81" t="s">
        <v>650</v>
      </c>
      <c r="D17" s="76" t="s">
        <v>651</v>
      </c>
      <c r="E17" s="77">
        <v>13500</v>
      </c>
      <c r="F17" s="82">
        <v>21</v>
      </c>
      <c r="G17" s="82">
        <v>2</v>
      </c>
      <c r="H17" s="79" t="s">
        <v>658</v>
      </c>
    </row>
    <row r="18" spans="2:20" ht="19.5" customHeight="1" x14ac:dyDescent="0.4">
      <c r="B18" s="80">
        <v>21</v>
      </c>
      <c r="C18" s="81" t="s">
        <v>653</v>
      </c>
      <c r="D18" s="76" t="s">
        <v>654</v>
      </c>
      <c r="E18" s="77">
        <v>13700</v>
      </c>
      <c r="F18" s="82">
        <v>20</v>
      </c>
      <c r="G18" s="82">
        <v>0</v>
      </c>
      <c r="H18" s="79" t="s">
        <v>652</v>
      </c>
    </row>
    <row r="19" spans="2:20" ht="19.5" customHeight="1" x14ac:dyDescent="0.4">
      <c r="B19" s="80">
        <v>13</v>
      </c>
      <c r="C19" s="81" t="s">
        <v>655</v>
      </c>
      <c r="D19" s="76" t="s">
        <v>656</v>
      </c>
      <c r="E19" s="77">
        <v>12900</v>
      </c>
      <c r="F19" s="82">
        <v>8</v>
      </c>
      <c r="G19" s="82">
        <v>0</v>
      </c>
      <c r="H19" s="79" t="s">
        <v>652</v>
      </c>
      <c r="K19" s="70" t="s">
        <v>643</v>
      </c>
      <c r="O19" s="70" t="s">
        <v>644</v>
      </c>
    </row>
    <row r="20" spans="2:20" ht="19.5" customHeight="1" x14ac:dyDescent="0.4">
      <c r="B20" s="80">
        <v>29</v>
      </c>
      <c r="C20" s="81" t="s">
        <v>647</v>
      </c>
      <c r="D20" s="76" t="s">
        <v>648</v>
      </c>
      <c r="E20" s="77">
        <v>13200</v>
      </c>
      <c r="F20" s="82">
        <v>24</v>
      </c>
      <c r="G20" s="82">
        <v>0</v>
      </c>
      <c r="H20" s="79" t="s">
        <v>652</v>
      </c>
      <c r="K20" s="124" t="s">
        <v>645</v>
      </c>
      <c r="L20" s="125"/>
      <c r="M20" s="89" t="s">
        <v>646</v>
      </c>
      <c r="O20" s="126" t="s">
        <v>623</v>
      </c>
      <c r="P20" s="94">
        <v>0</v>
      </c>
      <c r="Q20" s="94">
        <v>20</v>
      </c>
      <c r="R20" s="94">
        <v>30</v>
      </c>
      <c r="S20" s="94">
        <v>40</v>
      </c>
      <c r="T20" s="94">
        <v>60</v>
      </c>
    </row>
    <row r="21" spans="2:20" ht="19.5" customHeight="1" x14ac:dyDescent="0.4">
      <c r="B21" s="80">
        <v>61</v>
      </c>
      <c r="C21" s="81" t="s">
        <v>650</v>
      </c>
      <c r="D21" s="76" t="s">
        <v>651</v>
      </c>
      <c r="E21" s="77">
        <v>32200</v>
      </c>
      <c r="F21" s="82">
        <v>23</v>
      </c>
      <c r="G21" s="82">
        <v>1</v>
      </c>
      <c r="H21" s="79" t="s">
        <v>657</v>
      </c>
      <c r="K21" s="84">
        <v>1</v>
      </c>
      <c r="L21" s="85">
        <v>10</v>
      </c>
      <c r="M21" s="76" t="s">
        <v>660</v>
      </c>
      <c r="O21" s="127"/>
      <c r="P21" s="95">
        <v>20</v>
      </c>
      <c r="Q21" s="95">
        <v>30</v>
      </c>
      <c r="R21" s="95">
        <v>40</v>
      </c>
      <c r="S21" s="95">
        <v>60</v>
      </c>
      <c r="T21" s="95">
        <v>80</v>
      </c>
    </row>
    <row r="22" spans="2:20" ht="19.5" customHeight="1" x14ac:dyDescent="0.4">
      <c r="B22" s="80">
        <v>12</v>
      </c>
      <c r="C22" s="81" t="s">
        <v>650</v>
      </c>
      <c r="D22" s="76" t="s">
        <v>651</v>
      </c>
      <c r="E22" s="77">
        <v>12600</v>
      </c>
      <c r="F22" s="82">
        <v>20</v>
      </c>
      <c r="G22" s="82">
        <v>2</v>
      </c>
      <c r="H22" s="79" t="s">
        <v>658</v>
      </c>
      <c r="K22" s="84">
        <v>11</v>
      </c>
      <c r="L22" s="85">
        <v>20</v>
      </c>
      <c r="M22" s="76" t="s">
        <v>661</v>
      </c>
      <c r="O22" s="86" t="s">
        <v>629</v>
      </c>
      <c r="P22" s="87" cm="1">
        <f t="array" ref="P22">IFERROR(AVERAGE(IF(($O22=$C$4:$C$39)*(P$20&lt;=$B$4:$B$39)*(P$21&gt;$B$4:$B$39),$F$4:$F$39)),"")</f>
        <v>7.333333333333333</v>
      </c>
      <c r="Q22" s="87" cm="1">
        <f t="array" ref="Q22">IFERROR(AVERAGE(IF(($O22=$C$4:$C$39)*(Q$20&lt;=$B$4:$B$39)*(Q$21&gt;$B$4:$B$39),$F$4:$F$39)),"")</f>
        <v>16.75</v>
      </c>
      <c r="R22" s="87" t="str" cm="1">
        <f t="array" ref="R22">IFERROR(AVERAGE(IF(($O22=$C$4:$C$39)*(R$20&lt;=$B$4:$B$39)*(R$21&gt;$B$4:$B$39),$F$4:$F$39)),"")</f>
        <v/>
      </c>
      <c r="S22" s="87" cm="1">
        <f t="array" ref="S22">IFERROR(AVERAGE(IF(($O22=$C$4:$C$39)*(S$20&lt;=$B$4:$B$39)*(S$21&gt;$B$4:$B$39),$F$4:$F$39)),"")</f>
        <v>8</v>
      </c>
      <c r="T22" s="87" t="str" cm="1">
        <f t="array" ref="T22">IFERROR(AVERAGE(IF(($O22=$C$4:$C$39)*(T$20&lt;=$B$4:$B$39)*(T$21&gt;$B$4:$B$39),$F$4:$F$39)),"")</f>
        <v/>
      </c>
    </row>
    <row r="23" spans="2:20" ht="19.5" customHeight="1" x14ac:dyDescent="0.4">
      <c r="B23" s="80">
        <v>64</v>
      </c>
      <c r="C23" s="81" t="s">
        <v>655</v>
      </c>
      <c r="D23" s="76" t="s">
        <v>656</v>
      </c>
      <c r="E23" s="77">
        <v>43900</v>
      </c>
      <c r="F23" s="82">
        <v>7</v>
      </c>
      <c r="G23" s="82">
        <v>0</v>
      </c>
      <c r="H23" s="79" t="s">
        <v>652</v>
      </c>
      <c r="K23" s="84">
        <v>21</v>
      </c>
      <c r="L23" s="85">
        <v>30</v>
      </c>
      <c r="M23" s="76" t="s">
        <v>662</v>
      </c>
      <c r="O23" s="81" t="s">
        <v>632</v>
      </c>
      <c r="P23" s="87" cm="1">
        <f t="array" ref="P23">IFERROR(AVERAGE(IF(($O23=$C$4:$C$39)*(P$20&lt;=$B$4:$B$39)*(P$21&gt;$B$4:$B$39),$F$4:$F$39)),"")</f>
        <v>20.5</v>
      </c>
      <c r="Q23" s="87" cm="1">
        <f t="array" ref="Q23">IFERROR(AVERAGE(IF(($O23=$C$4:$C$39)*(Q$20&lt;=$B$4:$B$39)*(Q$21&gt;$B$4:$B$39),$F$4:$F$39)),"")</f>
        <v>21</v>
      </c>
      <c r="R23" s="87" t="str" cm="1">
        <f t="array" ref="R23">IFERROR(AVERAGE(IF(($O23=$C$4:$C$39)*(R$20&lt;=$B$4:$B$39)*(R$21&gt;$B$4:$B$39),$F$4:$F$39)),"")</f>
        <v/>
      </c>
      <c r="S23" s="87" cm="1">
        <f t="array" ref="S23">IFERROR(AVERAGE(IF(($O23=$C$4:$C$39)*(S$20&lt;=$B$4:$B$39)*(S$21&gt;$B$4:$B$39),$F$4:$F$39)),"")</f>
        <v>5</v>
      </c>
      <c r="T23" s="87" cm="1">
        <f t="array" ref="T23">IFERROR(AVERAGE(IF(($O23=$C$4:$C$39)*(T$20&lt;=$B$4:$B$39)*(T$21&gt;$B$4:$B$39),$F$4:$F$39)),"")</f>
        <v>23</v>
      </c>
    </row>
    <row r="24" spans="2:20" ht="19.5" customHeight="1" x14ac:dyDescent="0.4">
      <c r="B24" s="80">
        <v>29</v>
      </c>
      <c r="C24" s="81" t="s">
        <v>647</v>
      </c>
      <c r="D24" s="76" t="s">
        <v>648</v>
      </c>
      <c r="E24" s="77">
        <v>13200</v>
      </c>
      <c r="F24" s="82">
        <v>17</v>
      </c>
      <c r="G24" s="82">
        <v>2</v>
      </c>
      <c r="H24" s="79" t="s">
        <v>658</v>
      </c>
      <c r="K24" s="84">
        <v>31</v>
      </c>
      <c r="L24" s="85">
        <v>40</v>
      </c>
      <c r="M24" s="76" t="s">
        <v>663</v>
      </c>
      <c r="O24" s="81" t="s">
        <v>636</v>
      </c>
      <c r="P24" s="87" cm="1">
        <f t="array" ref="P24">IFERROR(AVERAGE(IF(($O24=$C$4:$C$39)*(P$20&lt;=$B$4:$B$39)*(P$21&gt;$B$4:$B$39),$F$4:$F$39)),"")</f>
        <v>9</v>
      </c>
      <c r="Q24" s="87" cm="1">
        <f t="array" ref="Q24">IFERROR(AVERAGE(IF(($O24=$C$4:$C$39)*(Q$20&lt;=$B$4:$B$39)*(Q$21&gt;$B$4:$B$39),$F$4:$F$39)),"")</f>
        <v>8.6666666666666661</v>
      </c>
      <c r="R24" s="87" t="str" cm="1">
        <f t="array" ref="R24">IFERROR(AVERAGE(IF(($O24=$C$4:$C$39)*(R$20&lt;=$B$4:$B$39)*(R$21&gt;$B$4:$B$39),$F$4:$F$39)),"")</f>
        <v/>
      </c>
      <c r="S24" s="87" cm="1">
        <f t="array" ref="S24">IFERROR(AVERAGE(IF(($O24=$C$4:$C$39)*(S$20&lt;=$B$4:$B$39)*(S$21&gt;$B$4:$B$39),$F$4:$F$39)),"")</f>
        <v>13</v>
      </c>
      <c r="T24" s="87" t="str" cm="1">
        <f t="array" ref="T24">IFERROR(AVERAGE(IF(($O24=$C$4:$C$39)*(T$20&lt;=$B$4:$B$39)*(T$21&gt;$B$4:$B$39),$F$4:$F$39)),"")</f>
        <v/>
      </c>
    </row>
    <row r="25" spans="2:20" ht="19.5" customHeight="1" x14ac:dyDescent="0.4">
      <c r="B25" s="80">
        <v>17</v>
      </c>
      <c r="C25" s="81" t="s">
        <v>650</v>
      </c>
      <c r="D25" s="76" t="s">
        <v>651</v>
      </c>
      <c r="E25" s="77">
        <v>12600</v>
      </c>
      <c r="F25" s="82">
        <v>21</v>
      </c>
      <c r="G25" s="82">
        <v>2</v>
      </c>
      <c r="H25" s="79" t="s">
        <v>658</v>
      </c>
      <c r="K25" s="84">
        <v>41</v>
      </c>
      <c r="L25" s="85">
        <v>50</v>
      </c>
      <c r="M25" s="76" t="s">
        <v>664</v>
      </c>
      <c r="O25" s="81" t="s">
        <v>638</v>
      </c>
      <c r="P25" s="87" cm="1">
        <f t="array" ref="P25">IFERROR(AVERAGE(IF(($O25=$C$4:$C$39)*(P$20&lt;=$B$4:$B$39)*(P$21&gt;$B$4:$B$39),$F$4:$F$39)),"")</f>
        <v>7.666666666666667</v>
      </c>
      <c r="Q25" s="87" cm="1">
        <f t="array" ref="Q25">IFERROR(AVERAGE(IF(($O25=$C$4:$C$39)*(Q$20&lt;=$B$4:$B$39)*(Q$21&gt;$B$4:$B$39),$F$4:$F$39)),"")</f>
        <v>16.5</v>
      </c>
      <c r="R25" s="87" t="str" cm="1">
        <f t="array" ref="R25">IFERROR(AVERAGE(IF(($O25=$C$4:$C$39)*(R$20&lt;=$B$4:$B$39)*(R$21&gt;$B$4:$B$39),$F$4:$F$39)),"")</f>
        <v/>
      </c>
      <c r="S25" s="87" cm="1">
        <f t="array" ref="S25">IFERROR(AVERAGE(IF(($O25=$C$4:$C$39)*(S$20&lt;=$B$4:$B$39)*(S$21&gt;$B$4:$B$39),$F$4:$F$39)),"")</f>
        <v>12.333333333333334</v>
      </c>
      <c r="T25" s="87" cm="1">
        <f t="array" ref="T25">IFERROR(AVERAGE(IF(($O25=$C$4:$C$39)*(T$20&lt;=$B$4:$B$39)*(T$21&gt;$B$4:$B$39),$F$4:$F$39)),"")</f>
        <v>13.5</v>
      </c>
    </row>
    <row r="26" spans="2:20" ht="19.5" customHeight="1" x14ac:dyDescent="0.4">
      <c r="B26" s="80">
        <v>29</v>
      </c>
      <c r="C26" s="81" t="s">
        <v>653</v>
      </c>
      <c r="D26" s="76" t="s">
        <v>654</v>
      </c>
      <c r="E26" s="77">
        <v>13700</v>
      </c>
      <c r="F26" s="82">
        <v>2</v>
      </c>
      <c r="G26" s="82">
        <v>2</v>
      </c>
      <c r="H26" s="79" t="s">
        <v>659</v>
      </c>
      <c r="K26" s="84">
        <v>51</v>
      </c>
      <c r="L26" s="85">
        <v>60</v>
      </c>
      <c r="M26" s="76" t="s">
        <v>665</v>
      </c>
    </row>
    <row r="27" spans="2:20" ht="19.5" customHeight="1" x14ac:dyDescent="0.4">
      <c r="B27" s="80">
        <v>26</v>
      </c>
      <c r="C27" s="81" t="s">
        <v>653</v>
      </c>
      <c r="D27" s="76" t="s">
        <v>654</v>
      </c>
      <c r="E27" s="77">
        <v>13700</v>
      </c>
      <c r="F27" s="82">
        <v>4</v>
      </c>
      <c r="G27" s="82">
        <v>1</v>
      </c>
      <c r="H27" s="79" t="s">
        <v>657</v>
      </c>
      <c r="K27" s="84">
        <v>61</v>
      </c>
      <c r="L27" s="85">
        <v>70</v>
      </c>
      <c r="M27" s="76" t="s">
        <v>660</v>
      </c>
    </row>
    <row r="28" spans="2:20" ht="17.399999999999999" x14ac:dyDescent="0.4">
      <c r="B28" s="80">
        <v>59</v>
      </c>
      <c r="C28" s="81" t="s">
        <v>653</v>
      </c>
      <c r="D28" s="76" t="s">
        <v>654</v>
      </c>
      <c r="E28" s="77">
        <v>45000</v>
      </c>
      <c r="F28" s="82">
        <v>2</v>
      </c>
      <c r="G28" s="82">
        <v>1</v>
      </c>
      <c r="H28" s="79" t="s">
        <v>657</v>
      </c>
    </row>
    <row r="29" spans="2:20" ht="17.399999999999999" x14ac:dyDescent="0.4">
      <c r="B29" s="80">
        <v>43</v>
      </c>
      <c r="C29" s="81" t="s">
        <v>650</v>
      </c>
      <c r="D29" s="76" t="s">
        <v>651</v>
      </c>
      <c r="E29" s="77">
        <v>22500</v>
      </c>
      <c r="F29" s="82">
        <v>5</v>
      </c>
      <c r="G29" s="82">
        <v>2</v>
      </c>
      <c r="H29" s="79" t="s">
        <v>658</v>
      </c>
    </row>
    <row r="30" spans="2:20" ht="17.399999999999999" x14ac:dyDescent="0.4">
      <c r="B30" s="80">
        <v>53</v>
      </c>
      <c r="C30" s="81" t="s">
        <v>653</v>
      </c>
      <c r="D30" s="76" t="s">
        <v>654</v>
      </c>
      <c r="E30" s="77">
        <v>45000</v>
      </c>
      <c r="F30" s="82">
        <v>21</v>
      </c>
      <c r="G30" s="82">
        <v>2</v>
      </c>
      <c r="H30" s="79" t="s">
        <v>658</v>
      </c>
    </row>
    <row r="31" spans="2:20" ht="17.399999999999999" x14ac:dyDescent="0.4">
      <c r="B31" s="80">
        <v>29</v>
      </c>
      <c r="C31" s="81" t="s">
        <v>655</v>
      </c>
      <c r="D31" s="76" t="s">
        <v>656</v>
      </c>
      <c r="E31" s="77">
        <v>14200</v>
      </c>
      <c r="F31" s="82">
        <v>18</v>
      </c>
      <c r="G31" s="82">
        <v>1</v>
      </c>
      <c r="H31" s="79" t="s">
        <v>657</v>
      </c>
    </row>
    <row r="32" spans="2:20" ht="17.399999999999999" x14ac:dyDescent="0.4">
      <c r="B32" s="80">
        <v>18</v>
      </c>
      <c r="C32" s="81" t="s">
        <v>647</v>
      </c>
      <c r="D32" s="76" t="s">
        <v>648</v>
      </c>
      <c r="E32" s="77">
        <v>12800</v>
      </c>
      <c r="F32" s="82">
        <v>9</v>
      </c>
      <c r="G32" s="82">
        <v>1</v>
      </c>
      <c r="H32" s="79" t="s">
        <v>657</v>
      </c>
    </row>
    <row r="33" spans="2:17" ht="17.399999999999999" x14ac:dyDescent="0.4">
      <c r="B33" s="80">
        <v>41</v>
      </c>
      <c r="C33" s="81" t="s">
        <v>650</v>
      </c>
      <c r="D33" s="76" t="s">
        <v>651</v>
      </c>
      <c r="E33" s="77">
        <v>22500</v>
      </c>
      <c r="F33" s="82">
        <v>7</v>
      </c>
      <c r="G33" s="82">
        <v>0</v>
      </c>
      <c r="H33" s="79" t="s">
        <v>652</v>
      </c>
    </row>
    <row r="34" spans="2:17" ht="17.399999999999999" x14ac:dyDescent="0.4">
      <c r="B34" s="80">
        <v>8</v>
      </c>
      <c r="C34" s="81" t="s">
        <v>653</v>
      </c>
      <c r="D34" s="76" t="s">
        <v>654</v>
      </c>
      <c r="E34" s="77">
        <v>13100</v>
      </c>
      <c r="F34" s="82">
        <v>9</v>
      </c>
      <c r="G34" s="82">
        <v>2</v>
      </c>
      <c r="H34" s="79" t="s">
        <v>658</v>
      </c>
    </row>
    <row r="35" spans="2:17" ht="17.399999999999999" x14ac:dyDescent="0.4">
      <c r="B35" s="80">
        <v>64</v>
      </c>
      <c r="C35" s="81" t="s">
        <v>655</v>
      </c>
      <c r="D35" s="76" t="s">
        <v>656</v>
      </c>
      <c r="E35" s="77">
        <v>43900</v>
      </c>
      <c r="F35" s="82">
        <v>20</v>
      </c>
      <c r="G35" s="82">
        <v>1</v>
      </c>
      <c r="H35" s="79" t="s">
        <v>657</v>
      </c>
    </row>
    <row r="36" spans="2:17" ht="17.399999999999999" x14ac:dyDescent="0.4">
      <c r="B36" s="80">
        <v>21</v>
      </c>
      <c r="C36" s="81" t="s">
        <v>655</v>
      </c>
      <c r="D36" s="76" t="s">
        <v>656</v>
      </c>
      <c r="E36" s="77">
        <v>14200</v>
      </c>
      <c r="F36" s="82">
        <v>12</v>
      </c>
      <c r="G36" s="82">
        <v>2</v>
      </c>
      <c r="H36" s="79" t="s">
        <v>658</v>
      </c>
    </row>
    <row r="37" spans="2:17" ht="17.399999999999999" x14ac:dyDescent="0.4">
      <c r="B37" s="80">
        <v>25</v>
      </c>
      <c r="C37" s="81" t="s">
        <v>655</v>
      </c>
      <c r="D37" s="76" t="s">
        <v>656</v>
      </c>
      <c r="E37" s="77">
        <v>14200</v>
      </c>
      <c r="F37" s="82">
        <v>21</v>
      </c>
      <c r="G37" s="82">
        <v>0</v>
      </c>
      <c r="H37" s="79" t="s">
        <v>652</v>
      </c>
    </row>
    <row r="38" spans="2:17" ht="17.399999999999999" x14ac:dyDescent="0.4">
      <c r="B38" s="80">
        <v>53</v>
      </c>
      <c r="C38" s="81" t="s">
        <v>655</v>
      </c>
      <c r="D38" s="76" t="s">
        <v>656</v>
      </c>
      <c r="E38" s="77">
        <v>34900</v>
      </c>
      <c r="F38" s="82">
        <v>23</v>
      </c>
      <c r="G38" s="82">
        <v>0</v>
      </c>
      <c r="H38" s="79" t="s">
        <v>652</v>
      </c>
    </row>
    <row r="39" spans="2:17" ht="17.399999999999999" x14ac:dyDescent="0.4">
      <c r="B39" s="80">
        <v>59</v>
      </c>
      <c r="C39" s="81" t="s">
        <v>655</v>
      </c>
      <c r="D39" s="76" t="s">
        <v>656</v>
      </c>
      <c r="E39" s="77">
        <v>34900</v>
      </c>
      <c r="F39" s="82">
        <v>9</v>
      </c>
      <c r="G39" s="82">
        <v>1</v>
      </c>
      <c r="H39" s="79" t="s">
        <v>657</v>
      </c>
      <c r="O39"/>
      <c r="P39"/>
      <c r="Q39"/>
    </row>
    <row r="40" spans="2:17" ht="17.399999999999999" x14ac:dyDescent="0.4">
      <c r="O40"/>
      <c r="P40"/>
      <c r="Q40"/>
    </row>
    <row r="41" spans="2:17" ht="17.399999999999999" x14ac:dyDescent="0.4">
      <c r="O41"/>
      <c r="P41"/>
      <c r="Q41"/>
    </row>
    <row r="42" spans="2:17" ht="17.399999999999999" x14ac:dyDescent="0.4">
      <c r="O42"/>
      <c r="P42"/>
      <c r="Q42"/>
    </row>
    <row r="43" spans="2:17" ht="17.399999999999999" x14ac:dyDescent="0.4">
      <c r="O43"/>
      <c r="P43"/>
      <c r="Q43"/>
    </row>
    <row r="44" spans="2:17" ht="17.399999999999999" x14ac:dyDescent="0.4">
      <c r="O44"/>
      <c r="P44"/>
      <c r="Q44"/>
    </row>
    <row r="45" spans="2:17" ht="17.399999999999999" x14ac:dyDescent="0.4">
      <c r="O45"/>
      <c r="P45"/>
      <c r="Q45"/>
    </row>
    <row r="46" spans="2:17" ht="17.399999999999999" x14ac:dyDescent="0.4">
      <c r="O46"/>
      <c r="P46"/>
    </row>
    <row r="47" spans="2:17" ht="17.399999999999999" x14ac:dyDescent="0.4">
      <c r="O47"/>
      <c r="P47"/>
    </row>
    <row r="48" spans="2:17" ht="17.399999999999999" x14ac:dyDescent="0.4">
      <c r="O48"/>
      <c r="P48"/>
    </row>
    <row r="49" spans="15:16" ht="17.399999999999999" x14ac:dyDescent="0.4">
      <c r="O49"/>
      <c r="P49"/>
    </row>
    <row r="50" spans="15:16" ht="17.399999999999999" x14ac:dyDescent="0.4">
      <c r="O50"/>
      <c r="P50"/>
    </row>
    <row r="51" spans="15:16" ht="17.399999999999999" x14ac:dyDescent="0.4">
      <c r="O51"/>
      <c r="P51"/>
    </row>
    <row r="52" spans="15:16" ht="17.399999999999999" x14ac:dyDescent="0.4">
      <c r="O52"/>
      <c r="P52"/>
    </row>
    <row r="53" spans="15:16" ht="17.399999999999999" x14ac:dyDescent="0.4">
      <c r="O53"/>
      <c r="P53"/>
    </row>
    <row r="54" spans="15:16" ht="17.399999999999999" x14ac:dyDescent="0.4">
      <c r="O54"/>
      <c r="P54"/>
    </row>
    <row r="55" spans="15:16" ht="17.399999999999999" x14ac:dyDescent="0.4">
      <c r="O55"/>
      <c r="P55"/>
    </row>
    <row r="56" spans="15:16" ht="17.399999999999999" x14ac:dyDescent="0.4">
      <c r="O56"/>
    </row>
    <row r="57" spans="15:16" ht="17.399999999999999" x14ac:dyDescent="0.4">
      <c r="O57"/>
    </row>
  </sheetData>
  <mergeCells count="2">
    <mergeCell ref="K20:L20"/>
    <mergeCell ref="O20:O2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배열수식-1</vt:lpstr>
      <vt:lpstr>배열수식-2</vt:lpstr>
      <vt:lpstr>!!배열수식-3</vt:lpstr>
      <vt:lpstr>배열수식-4</vt:lpstr>
      <vt:lpstr>배열수식-5</vt:lpstr>
      <vt:lpstr>배열수식-6</vt:lpstr>
      <vt:lpstr>배열수식-7</vt:lpstr>
      <vt:lpstr>!!배열수식-8</vt:lpstr>
      <vt:lpstr>배열수식-9</vt:lpstr>
      <vt:lpstr>배열수식-10</vt:lpstr>
      <vt:lpstr>배열수식-11</vt:lpstr>
      <vt:lpstr>!!!배열수식-12</vt:lpstr>
      <vt:lpstr>배열수식-13</vt:lpstr>
      <vt:lpstr>배열수식-14</vt:lpstr>
      <vt:lpstr>!!배열수식-15</vt:lpstr>
      <vt:lpstr>!!배열수식-16</vt:lpstr>
      <vt:lpstr>배열수식-17</vt:lpstr>
      <vt:lpstr>배열수식-18</vt:lpstr>
      <vt:lpstr>배열수식-19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김용갑</dc:creator>
  <cp:lastModifiedBy>하연 김</cp:lastModifiedBy>
  <dcterms:created xsi:type="dcterms:W3CDTF">2023-02-23T07:06:51Z</dcterms:created>
  <dcterms:modified xsi:type="dcterms:W3CDTF">2026-08-25T16:03:32Z</dcterms:modified>
</cp:coreProperties>
</file>