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ouser\Desktop\"/>
    </mc:Choice>
  </mc:AlternateContent>
  <xr:revisionPtr revIDLastSave="0" documentId="13_ncr:1_{01FE1DAB-9A52-4801-9283-D9CA8CF17188}" xr6:coauthVersionLast="47" xr6:coauthVersionMax="47" xr10:uidLastSave="{00000000-0000-0000-0000-000000000000}"/>
  <bookViews>
    <workbookView xWindow="-120" yWindow="-120" windowWidth="29040" windowHeight="15840" tabRatio="765" activeTab="1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eta.SUM" hidden="1" xlm="1">#NAME?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74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2" l="1"/>
  <c r="G32" i="2"/>
  <c r="G33" i="2"/>
  <c r="G34" i="2"/>
  <c r="G35" i="2"/>
  <c r="G36" i="2"/>
  <c r="G37" i="2"/>
  <c r="G31" i="2"/>
  <c r="E22" i="2"/>
  <c r="E23" i="2"/>
  <c r="E24" i="2"/>
  <c r="E25" i="2"/>
  <c r="E26" i="2"/>
  <c r="E27" i="2"/>
  <c r="E21" i="2"/>
  <c r="J10" i="2"/>
  <c r="J11" i="2"/>
  <c r="J12" i="2"/>
  <c r="J13" i="2"/>
  <c r="J14" i="2"/>
  <c r="J15" i="2"/>
  <c r="J16" i="2"/>
  <c r="J17" i="2"/>
  <c r="J9" i="2"/>
  <c r="I10" i="2"/>
  <c r="I11" i="2"/>
  <c r="I12" i="2"/>
  <c r="I13" i="2"/>
  <c r="I14" i="2"/>
  <c r="I15" i="2"/>
  <c r="I16" i="2"/>
  <c r="I17" i="2"/>
  <c r="I9" i="2"/>
  <c r="H10" i="2"/>
  <c r="H11" i="2"/>
  <c r="H12" i="2"/>
  <c r="H13" i="2"/>
  <c r="H14" i="2"/>
  <c r="H15" i="2"/>
  <c r="H16" i="2"/>
  <c r="H17" i="2"/>
  <c r="H9" i="2"/>
  <c r="G6" i="2" a="1"/>
  <c r="G6" i="2" s="1"/>
  <c r="F4" i="2" a="1"/>
  <c r="F4" i="2" s="1"/>
  <c r="G4" i="2" a="1"/>
  <c r="G4" i="2" s="1"/>
  <c r="F5" i="2" a="1"/>
  <c r="F5" i="2"/>
  <c r="G5" i="2" a="1"/>
  <c r="G5" i="2" s="1"/>
  <c r="F6" i="2" a="1"/>
  <c r="F6" i="2" s="1"/>
  <c r="E5" i="2" a="1"/>
  <c r="E5" i="2" s="1"/>
  <c r="E6" i="2" a="1"/>
  <c r="E6" i="2" s="1"/>
  <c r="E4" i="2" a="1"/>
  <c r="E4" i="2" s="1"/>
  <c r="B4" i="2" a="1"/>
  <c r="B4" i="2" s="1"/>
  <c r="B5" i="2" a="1"/>
  <c r="B5" i="2" s="1"/>
  <c r="B3" i="2" a="1"/>
  <c r="B3" i="2" s="1"/>
  <c r="A22" i="1"/>
  <c r="J4" i="5"/>
  <c r="J5" i="5"/>
  <c r="J6" i="5"/>
  <c r="J7" i="5"/>
  <c r="J8" i="5"/>
  <c r="J9" i="5"/>
  <c r="J10" i="5"/>
  <c r="J11" i="5"/>
  <c r="J12" i="5"/>
  <c r="J13" i="5"/>
  <c r="F21" i="2" a="1"/>
  <c r="F22" i="2" a="1"/>
  <c r="F25" i="2" a="1"/>
  <c r="F23" i="2" a="1"/>
  <c r="F26" i="2" a="1"/>
  <c r="F27" i="2" a="1"/>
  <c r="F24" i="2" a="1"/>
  <c r="F21" i="2" l="1"/>
  <c r="F24" i="2"/>
  <c r="F27" i="2"/>
  <c r="F26" i="2"/>
  <c r="F23" i="2"/>
  <c r="F25" i="2"/>
  <c r="F2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97F9CB-E8AB-4695-9C0E-613EA58EE90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3A1F6B3-CA95-4C64-9F17-B350B48726B0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2025_기본서_컴활1급실기_250715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<sst xmlns="http://schemas.openxmlformats.org/spreadsheetml/2006/main" count="280" uniqueCount="184">
  <si>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</si>
  <si>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</si>
  <si>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</si>
  <si>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</si>
  <si>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</si>
  <si>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</si>
  <si>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</si>
  <si>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</si>
  <si>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</si>
  <si>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</si>
  <si>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</si>
  <si>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</si>
  <si>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</si>
  <si>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</si>
  <si>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</si>
  <si>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</si>
  <si>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</si>
  <si>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</si>
  <si>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</si>
  <si>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</si>
  <si>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</si>
  <si>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</si>
  <si>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</si>
  <si>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</si>
  <si>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</si>
  <si>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</si>
  <si>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</si>
  <si>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</si>
  <si>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</si>
  <si>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</si>
  <si>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</si>
  <si>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</si>
  <si>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</si>
  <si>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</si>
  <si>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</si>
  <si>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</si>
  <si>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</si>
  <si>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</si>
  <si>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</si>
  <si>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</si>
  <si>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</si>
  <si>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</si>
  <si>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</si>
  <si>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</si>
  <si>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</si>
  <si>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</si>
  <si>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</si>
  <si>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</si>
  <si>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</si>
  <si>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</si>
  <si>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</si>
  <si>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</si>
  <si>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</si>
  <si>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</si>
  <si>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</si>
  <si>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</si>
  <si>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</si>
  <si>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</si>
  <si>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</si>
  <si>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</si>
  <si>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</si>
  <si>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</si>
  <si>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</si>
  <si>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</si>
  <si>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</si>
  <si>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</si>
  <si>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</si>
  <si>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</si>
  <si>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</si>
  <si>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</si>
  <si>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</si>
  <si>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</si>
  <si>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</si>
  <si>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</si>
  <si>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</si>
  <si>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</si>
  <si>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</si>
  <si>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</si>
  <si>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</si>
  <si>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</si>
  <si>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</si>
  <si>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</si>
  <si>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</si>
  <si>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</si>
  <si>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</si>
  <si>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</si>
  <si>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</si>
  <si>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</si>
  <si>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</si>
  <si>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</si>
  <si>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</si>
  <si>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</si>
  <si>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</si>
  <si>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</si>
  <si>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</si>
  <si>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</si>
  <si>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</si>
  <si>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</si>
  <si>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</si>
  <si>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</si>
  <si>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</si>
  <si>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</si>
  <si>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</si>
  <si>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</si>
  <si>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</si>
  <si>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</si>
  <si>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</si>
  <si>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</si>
  <si>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</si>
  <si>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</si>
  <si>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</si>
  <si>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</si>
  <si>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</si>
  <si>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</si>
  <si>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</si>
  <si>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</si>
  <si>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</si>
  <si>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</si>
  <si>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</si>
  <si>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</si>
  <si>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</si>
  <si>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</si>
  <si>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</si>
  <si>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</si>
  <si>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</si>
  <si>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</si>
  <si>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</si>
  <si>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</si>
  <si>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</si>
  <si>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</si>
  <si>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</si>
  <si>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</si>
  <si>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</si>
  <si>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</si>
  <si>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</si>
  <si>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</si>
  <si>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</si>
  <si>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</si>
  <si>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</si>
  <si>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</si>
  <si>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</si>
  <si>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총합계</t>
  </si>
  <si>
    <t>04월</t>
  </si>
  <si>
    <t>05월</t>
  </si>
  <si>
    <t>평균: 운영비총액</t>
  </si>
  <si>
    <t>평균: 판매매출액</t>
  </si>
  <si>
    <t>평균: 순이익</t>
  </si>
  <si>
    <t>개설일(월)</t>
  </si>
  <si>
    <t>쇼핑몰</t>
  </si>
  <si>
    <t>음악쇼핑몰</t>
  </si>
  <si>
    <t>종합쇼핑몰</t>
  </si>
  <si>
    <t>여행정보몰</t>
  </si>
  <si>
    <t>가전쇼핑몰</t>
  </si>
  <si>
    <t>예술쇼핑몰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</si>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</sst>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78" formatCode="#,###;#,###;&quot;*&quot;"/>
    <numFmt numFmtId="179" formatCode="#,###;\-#,###;&quot;*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1" xfId="3" applyNumberFormat="1" applyFont="1" applyBorder="1" applyAlignment="1">
      <alignment horizontal="center" vertical="center"/>
    </xf>
    <xf numFmtId="0" fontId="2" fillId="0" borderId="1" xfId="3" applyNumberFormat="1" applyBorder="1" applyAlignment="1">
      <alignment horizontal="center" vertical="center"/>
    </xf>
    <xf numFmtId="0" fontId="0" fillId="0" borderId="1" xfId="1" applyNumberFormat="1" applyFont="1" applyBorder="1">
      <alignment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('기타작업-1'!$F$4:$F$5,'기타작업-1'!$F$9,'기타작업-1'!$F$12:$F$13)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('기타작업-1'!$G$4:$G$5,'기타작업-1'!$G$9,'기타작업-1'!$G$12:$G$13)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('기타작업-1'!$H$4:$H$5,'기타작업-1'!$H$9,'기타작업-1'!$H$12:$H$13)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8</xdr:col>
          <xdr:colOff>0</xdr:colOff>
          <xdr:row>2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0</xdr:row>
          <xdr:rowOff>57150</xdr:rowOff>
        </xdr:from>
        <xdr:to>
          <xdr:col>4</xdr:col>
          <xdr:colOff>657225</xdr:colOff>
          <xdr:row>1</xdr:row>
          <xdr:rowOff>142875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ouser" refreshedDate="45873.541044212965" backgroundQuery="1" createdVersion="8" refreshedVersion="8" minRefreshableVersion="3" recordCount="0" supportSubquery="1" supportAdvancedDrill="1" xr:uid="{B17444F4-FA2B-4AD8-B221-0D917043A316}">
  <cacheSource type="external" connectionId="1"/>
  <cacheFields count="5"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2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810D6D-1751-49FF-8DC7-F76B5D20A692}" name="피벗 테이블1" cacheId="7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E10" firstHeaderRow="0" firstDataRow="1" firstDataCol="2"/>
  <pivotFields count="5"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0" numFmtId="178"/>
    <dataField name="평균: 판매매출액" fld="3" subtotal="average" baseField="1" baseItem="0" numFmtId="178"/>
    <dataField name="평균: 순이익" fld="4" subtotal="average" baseField="1" baseItem="4" numFmtId="179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workbookViewId="0">
      <selection activeCell="J22" sqref="J22"/>
    </sheetView>
  </sheetViews>
  <sheetFormatPr defaultRowHeight="16.5"/>
  <cols>
    <col min="4" max="4" width="13.375" customWidth="1"/>
    <col min="5" max="5" width="9" customWidth="1"/>
  </cols>
  <sheetData>
    <row r="1" spans="1:7">
      <c r="A1" t="s">
        <v>0</v>
      </c>
    </row>
    <row r="2" spans="1:7" ht="20.25">
      <c r="A2" s="21" t="s">
        <v>1</v>
      </c>
      <c r="B2" s="21"/>
      <c r="C2" s="21"/>
      <c r="D2" s="21"/>
      <c r="E2" s="21"/>
      <c r="F2" s="21"/>
      <c r="G2" s="21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7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7">
      <c r="A21" s="28" t="s">
        <v>140</v>
      </c>
    </row>
    <row r="22" spans="1:7">
      <c r="A22" t="b">
        <f>OR(LEFT(A5,1)="장",B5="인사부",F5&gt;=90)</f>
        <v>0</v>
      </c>
    </row>
    <row r="24" spans="1:7">
      <c r="A24" s="3" t="s">
        <v>137</v>
      </c>
      <c r="B24" s="3" t="s">
        <v>3</v>
      </c>
      <c r="C24" s="3" t="s">
        <v>135</v>
      </c>
    </row>
    <row r="25" spans="1:7">
      <c r="A25" s="1" t="s">
        <v>10</v>
      </c>
      <c r="B25" s="1" t="s">
        <v>11</v>
      </c>
      <c r="C25" s="1">
        <v>70</v>
      </c>
    </row>
    <row r="26" spans="1:7">
      <c r="A26" s="1" t="s">
        <v>13</v>
      </c>
      <c r="B26" s="1" t="s">
        <v>11</v>
      </c>
      <c r="C26" s="1">
        <v>76.7</v>
      </c>
    </row>
    <row r="27" spans="1:7">
      <c r="A27" s="4" t="s">
        <v>21</v>
      </c>
      <c r="B27" s="1" t="s">
        <v>6</v>
      </c>
      <c r="C27" s="1">
        <v>73</v>
      </c>
    </row>
    <row r="28" spans="1:7">
      <c r="A28" s="4" t="s">
        <v>23</v>
      </c>
      <c r="B28" s="1" t="s">
        <v>17</v>
      </c>
      <c r="C28" s="1">
        <v>73</v>
      </c>
    </row>
    <row r="29" spans="1:7">
      <c r="A29" s="4" t="s">
        <v>25</v>
      </c>
      <c r="B29" s="1" t="s">
        <v>17</v>
      </c>
      <c r="C29" s="1">
        <v>90</v>
      </c>
    </row>
    <row r="30" spans="1:7">
      <c r="A30" s="4" t="s">
        <v>26</v>
      </c>
      <c r="B30" s="1" t="s">
        <v>9</v>
      </c>
      <c r="C30" s="1">
        <v>90.3</v>
      </c>
    </row>
    <row r="31" spans="1:7">
      <c r="A31" s="1" t="s">
        <v>18</v>
      </c>
      <c r="B31" s="1" t="s">
        <v>11</v>
      </c>
      <c r="C31" s="1">
        <v>88.3</v>
      </c>
    </row>
  </sheetData>
  <mergeCells count="1">
    <mergeCell ref="A2:G2"/>
  </mergeCells>
  <phoneticPr fontId="1" type="noConversion"/>
  <conditionalFormatting sqref="A5:G19">
    <cfRule type="expression" dxfId="0" priority="1">
      <formula>AND($C5&gt;=90,$E5&gt;=85)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4294967292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tabSelected="1" topLeftCell="A10" workbookViewId="0">
      <selection activeCell="G31" sqref="G31"/>
    </sheetView>
  </sheetViews>
  <sheetFormatPr defaultRowHeight="16.5"/>
  <cols>
    <col min="1" max="1" width="9" bestFit="1" customWidth="1"/>
    <col min="2" max="2" width="11.125" bestFit="1" customWidth="1"/>
    <col min="3" max="3" width="12.125" bestFit="1" customWidth="1"/>
    <col min="4" max="4" width="10.875" bestFit="1" customWidth="1"/>
    <col min="5" max="5" width="26.375" customWidth="1"/>
    <col min="6" max="6" width="11" bestFit="1" customWidth="1"/>
    <col min="7" max="7" width="11.375" customWidth="1"/>
    <col min="8" max="8" width="12.37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2" t="s">
        <v>27</v>
      </c>
      <c r="E2" s="24" t="s">
        <v>29</v>
      </c>
      <c r="F2" s="25"/>
      <c r="G2" s="26"/>
    </row>
    <row r="3" spans="1:10">
      <c r="A3" s="1" t="s">
        <v>30</v>
      </c>
      <c r="B3" s="7">
        <f t="array" ref="B3">SUM(($C$9:$C$17=$A3)*($D$9:$D$17))</f>
        <v>8750000</v>
      </c>
      <c r="D3" s="23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>
        <f t="array" ref="B4">SUM(($C$9:$C$17=$A4)*($D$9:$D$17))</f>
        <v>4450000</v>
      </c>
      <c r="D4" s="6" t="s">
        <v>30</v>
      </c>
      <c r="E4" s="8">
        <f t="array" ref="E4">MAX(($C$9:$C$17=$D4)*(RIGHT($B$9:$B$17,2)=E$3)*($D$9:$D$17))</f>
        <v>1550000</v>
      </c>
      <c r="F4" s="8">
        <f t="array" ref="F4">MAX(($C$9:$C$17=$D4)*(RIGHT($B$9:$B$17,2)=F$3)*($D$9:$D$17))</f>
        <v>2150000</v>
      </c>
      <c r="G4" s="8">
        <f t="array" ref="G4">MAX(($C$9:$C$17=$D4)*(RIGHT($B$9:$B$17,2)=G$3)*($D$9:$D$17))</f>
        <v>2750000</v>
      </c>
    </row>
    <row r="5" spans="1:10">
      <c r="A5" s="1" t="s">
        <v>35</v>
      </c>
      <c r="B5" s="7">
        <f t="array" ref="B5">SUM(($C$9:$C$17=$A5)*($D$9:$D$17))</f>
        <v>3870000</v>
      </c>
      <c r="D5" s="6" t="s">
        <v>34</v>
      </c>
      <c r="E5" s="8">
        <f t="array" ref="E5">MAX(($C$9:$C$17=$D5)*(RIGHT($B$9:$B$17,2)=E$3)*($D$9:$D$17))</f>
        <v>1250000</v>
      </c>
      <c r="F5" s="8">
        <f t="array" ref="F5">MAX(($C$9:$C$17=$D5)*(RIGHT($B$9:$B$17,2)=F$3)*($D$9:$D$17))</f>
        <v>1970000</v>
      </c>
      <c r="G5" s="8">
        <f t="array" ref="G5">MAX(($C$9:$C$17=$D5)*(RIGHT($B$9:$B$17,2)=G$3)*($D$9:$D$17))</f>
        <v>1230000</v>
      </c>
    </row>
    <row r="6" spans="1:10">
      <c r="D6" s="6" t="s">
        <v>35</v>
      </c>
      <c r="E6" s="8">
        <f t="array" ref="E6">MAX(($C$9:$C$17=$D6)*(RIGHT($B$9:$B$17,2)=E$3)*($D$9:$D$17))</f>
        <v>1560000</v>
      </c>
      <c r="F6" s="8">
        <f t="array" ref="F6">MAX(($C$9:$C$17=$D6)*(RIGHT($B$9:$B$17,2)=F$3)*($D$9:$D$17))</f>
        <v>2310000</v>
      </c>
      <c r="G6" s="8" cm="1">
        <f t="array" ref="G6">MAX(($C$9:$C$17=$D6)*(RIGHT($B$9:$B$17,2)=G$3)*($D$9:$D$17))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>
        <f>PMT(F9/12,G9*12,-E9)</f>
        <v>322671.87193837482</v>
      </c>
      <c r="I9" s="20">
        <f>ROUND(FV(F9/12,G9*12,-D9*30%),-3)</f>
        <v>19429000</v>
      </c>
      <c r="J9" s="20">
        <f>PV(F9/12,G9*12,-D9*30%)</f>
        <v>14410924.547176072</v>
      </c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>
        <f t="shared" ref="H10:H17" si="0">PMT(F10/12,G10*12,-E10)</f>
        <v>439579.43615004799</v>
      </c>
      <c r="I10" s="20">
        <f t="shared" ref="I10:I17" si="1">ROUND(FV(F10/12,G10*12,-D10*30%),-3)</f>
        <v>4712000</v>
      </c>
      <c r="J10" s="20">
        <f t="shared" ref="J10:J17" si="2">PV(F10/12,G10*12,-D10*30%)</f>
        <v>4265440.6594215035</v>
      </c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>
        <f t="shared" si="0"/>
        <v>849881.78845073108</v>
      </c>
      <c r="I11" s="20">
        <f t="shared" si="1"/>
        <v>53664000</v>
      </c>
      <c r="J11" s="20">
        <f t="shared" si="2"/>
        <v>32616300.733460039</v>
      </c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>
        <f t="shared" si="0"/>
        <v>645343.74387674965</v>
      </c>
      <c r="I12" s="20">
        <f t="shared" si="1"/>
        <v>19554000</v>
      </c>
      <c r="J12" s="20">
        <f t="shared" si="2"/>
        <v>14503898.253932048</v>
      </c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>
        <f t="shared" si="0"/>
        <v>1062352.2355634137</v>
      </c>
      <c r="I13" s="20">
        <f t="shared" si="1"/>
        <v>53432000</v>
      </c>
      <c r="J13" s="20">
        <f t="shared" si="2"/>
        <v>32475104.626388781</v>
      </c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>
        <f t="shared" si="0"/>
        <v>263747.66169002879</v>
      </c>
      <c r="I14" s="20">
        <f t="shared" si="1"/>
        <v>4637000</v>
      </c>
      <c r="J14" s="20">
        <f t="shared" si="2"/>
        <v>4197193.6088707596</v>
      </c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>
        <f t="shared" si="0"/>
        <v>645343.74387674965</v>
      </c>
      <c r="I15" s="20">
        <f t="shared" si="1"/>
        <v>26949000</v>
      </c>
      <c r="J15" s="20">
        <f t="shared" si="2"/>
        <v>19989346.952534553</v>
      </c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>
        <f t="shared" si="0"/>
        <v>1162082.8818820135</v>
      </c>
      <c r="I16" s="20">
        <f t="shared" si="1"/>
        <v>71482000</v>
      </c>
      <c r="J16" s="20">
        <f t="shared" si="2"/>
        <v>35599870.409415573</v>
      </c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>
        <f t="shared" si="0"/>
        <v>1062352.2355634137</v>
      </c>
      <c r="I17" s="20">
        <f t="shared" si="1"/>
        <v>63886000</v>
      </c>
      <c r="J17" s="20">
        <f t="shared" si="2"/>
        <v>38828929.444595285</v>
      </c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36">
        <f ca="1">IF(YEAR(TODAY())-YEAR(B21)&gt;=10,150000,50000)</f>
        <v>50000</v>
      </c>
      <c r="F21" s="7" cm="1">
        <f t="array" ref="F21">fn표준몸무게(C21)</f>
        <v>70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36">
        <f t="shared" ref="E22:E27" ca="1" si="3">IF(YEAR(TODAY())-YEAR(B22)&gt;=10,150000,50000)</f>
        <v>150000</v>
      </c>
      <c r="F22" s="7" cm="1">
        <f t="array" ref="F22">fn표준몸무게(C22)</f>
        <v>57</v>
      </c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36">
        <f t="shared" ca="1" si="3"/>
        <v>150000</v>
      </c>
      <c r="F23" s="7" cm="1">
        <f t="array" ref="F23">fn표준몸무게(C23)</f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36">
        <f t="shared" ca="1" si="3"/>
        <v>150000</v>
      </c>
      <c r="F24" s="7" cm="1">
        <f t="array" ref="F24">fn표준몸무게(C24)</f>
        <v>65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36">
        <f t="shared" ca="1" si="3"/>
        <v>50000</v>
      </c>
      <c r="F25" s="7" cm="1">
        <f t="array" ref="F25">fn표준몸무게(C25)</f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36">
        <f t="shared" ca="1" si="3"/>
        <v>50000</v>
      </c>
      <c r="F26" s="7" cm="1">
        <f t="array" ref="F26">fn표준몸무게(C26)</f>
        <v>61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36">
        <f t="shared" ca="1" si="3"/>
        <v>50000</v>
      </c>
      <c r="F27" s="7" cm="1">
        <f t="array" ref="F27">fn표준몸무게(C27)</f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 t="str">
        <f>IFERROR((REPT("▶",TRUNC((C31-F31)/100))),(REPT("◁",ABS(TRUNC((C31-F31)/100)))))</f>
        <v>◁◁◁</v>
      </c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 t="str">
        <f t="shared" ref="G32:G37" si="4">IFERROR((REPT("▶",TRUNC((C32-F32)/100))),(REPT("◁",ABS(TRUNC((C32-F32)/100)))))</f>
        <v>▶</v>
      </c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 t="str">
        <f t="shared" si="4"/>
        <v/>
      </c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 t="str">
        <f t="shared" si="4"/>
        <v>◁</v>
      </c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 t="str">
        <f t="shared" si="4"/>
        <v>▶▶</v>
      </c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 t="str">
        <f t="shared" si="4"/>
        <v>◁◁</v>
      </c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 t="str">
        <f t="shared" si="4"/>
        <v>▶</v>
      </c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 t="str">
        <f>IFERROR((REPT("▶",TRUNC((C38-F38)/100))),(REPT("◁",ABS(TRUNC((C38-F38)/100)))))</f>
        <v>▶▶▶▶</v>
      </c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L14" sqref="L14"/>
    </sheetView>
  </sheetViews>
  <sheetFormatPr defaultRowHeight="16.5"/>
  <cols>
    <col min="1" max="1" width="11.875" bestFit="1" customWidth="1"/>
    <col min="2" max="2" width="11" bestFit="1" customWidth="1"/>
    <col min="3" max="4" width="16.625" bestFit="1" customWidth="1"/>
    <col min="5" max="6" width="12.5" bestFit="1" customWidth="1"/>
  </cols>
  <sheetData>
    <row r="2" spans="1:5">
      <c r="A2" s="29" t="s">
        <v>147</v>
      </c>
      <c r="B2" s="29" t="s">
        <v>148</v>
      </c>
      <c r="C2" t="s">
        <v>144</v>
      </c>
      <c r="D2" t="s">
        <v>145</v>
      </c>
      <c r="E2" t="s">
        <v>146</v>
      </c>
    </row>
    <row r="3" spans="1:5">
      <c r="A3" t="s">
        <v>142</v>
      </c>
      <c r="B3" t="s">
        <v>149</v>
      </c>
      <c r="C3" s="30">
        <v>1217947.5</v>
      </c>
      <c r="D3" s="30">
        <v>4844359.5</v>
      </c>
      <c r="E3" s="31">
        <v>3626412</v>
      </c>
    </row>
    <row r="4" spans="1:5">
      <c r="B4" t="s">
        <v>150</v>
      </c>
      <c r="C4" s="30">
        <v>778222.33333333337</v>
      </c>
      <c r="D4" s="30">
        <v>3904634.3333333335</v>
      </c>
      <c r="E4" s="31">
        <v>3126412</v>
      </c>
    </row>
    <row r="5" spans="1:5">
      <c r="A5" t="s">
        <v>143</v>
      </c>
      <c r="B5" t="s">
        <v>152</v>
      </c>
      <c r="C5" s="30">
        <v>906466.33333333337</v>
      </c>
      <c r="D5" s="30">
        <v>628998</v>
      </c>
      <c r="E5" s="31">
        <v>-277468.33333333331</v>
      </c>
    </row>
    <row r="6" spans="1:5">
      <c r="B6" t="s">
        <v>151</v>
      </c>
      <c r="C6" s="30">
        <v>447778</v>
      </c>
      <c r="D6" s="30">
        <v>532342.5</v>
      </c>
      <c r="E6" s="31">
        <v>84564.5</v>
      </c>
    </row>
    <row r="7" spans="1:5">
      <c r="B7" t="s">
        <v>153</v>
      </c>
      <c r="C7" s="30">
        <v>408779</v>
      </c>
      <c r="D7" s="30">
        <v>0</v>
      </c>
      <c r="E7" s="31">
        <v>-408779</v>
      </c>
    </row>
    <row r="8" spans="1:5">
      <c r="B8" t="s">
        <v>149</v>
      </c>
      <c r="C8" s="30">
        <v>1019134</v>
      </c>
      <c r="D8" s="30">
        <v>3350381.6666666665</v>
      </c>
      <c r="E8" s="31">
        <v>2331247.6666666665</v>
      </c>
    </row>
    <row r="9" spans="1:5">
      <c r="B9" t="s">
        <v>150</v>
      </c>
      <c r="C9" s="30">
        <v>767377</v>
      </c>
      <c r="D9" s="30">
        <v>822620.66666666663</v>
      </c>
      <c r="E9" s="31">
        <v>55243.666666666664</v>
      </c>
    </row>
    <row r="10" spans="1:5">
      <c r="A10" t="s">
        <v>141</v>
      </c>
      <c r="C10" s="30">
        <v>822798</v>
      </c>
      <c r="D10" s="30">
        <v>1967058.5</v>
      </c>
      <c r="E10" s="31">
        <v>1144260.5</v>
      </c>
    </row>
  </sheetData>
  <phoneticPr fontId="1" type="noConversion"/>
  <pageMargins left="0.7" right="0.7" top="0.75" bottom="0.75" header="0.3" footer="0.3"/>
  <pageSetup paperSize="9" orientation="portrait" horizontalDpi="4294967292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O12" sqref="O12"/>
    </sheetView>
  </sheetViews>
  <sheetFormatPr defaultRowHeight="16.5"/>
  <cols>
    <col min="1" max="1" width="8.125" customWidth="1"/>
    <col min="2" max="2" width="8.25" customWidth="1"/>
    <col min="3" max="3" width="5.625" customWidth="1"/>
    <col min="4" max="4" width="6.5" customWidth="1"/>
    <col min="6" max="6" width="9.25" bestFit="1" customWidth="1"/>
    <col min="8" max="8" width="8.375" customWidth="1"/>
    <col min="9" max="9" width="9.12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154</v>
      </c>
      <c r="D3" t="s">
        <v>155</v>
      </c>
      <c r="E3" t="s">
        <v>156</v>
      </c>
      <c r="F3" t="s">
        <v>157</v>
      </c>
      <c r="G3" t="s">
        <v>158</v>
      </c>
      <c r="H3" t="s">
        <v>159</v>
      </c>
      <c r="I3" t="s">
        <v>160</v>
      </c>
    </row>
    <row r="4" spans="1:9">
      <c r="A4" t="s">
        <v>161</v>
      </c>
      <c r="B4" t="s">
        <v>162</v>
      </c>
      <c r="C4" t="s">
        <v>163</v>
      </c>
      <c r="D4" t="s">
        <v>164</v>
      </c>
      <c r="E4">
        <v>25</v>
      </c>
      <c r="F4" s="32">
        <v>1350000</v>
      </c>
      <c r="G4" s="33">
        <v>7.0000000000000007E-2</v>
      </c>
      <c r="H4" s="32">
        <v>229500</v>
      </c>
      <c r="I4" s="32">
        <v>1579500</v>
      </c>
    </row>
    <row r="5" spans="1:9">
      <c r="A5" t="s">
        <v>167</v>
      </c>
      <c r="B5" t="s">
        <v>168</v>
      </c>
      <c r="C5" t="s">
        <v>169</v>
      </c>
      <c r="D5" t="s">
        <v>170</v>
      </c>
      <c r="E5">
        <v>28</v>
      </c>
      <c r="F5" s="32">
        <v>1450000</v>
      </c>
      <c r="G5" s="33">
        <v>7.0000000000000007E-2</v>
      </c>
      <c r="H5" s="32">
        <v>246500</v>
      </c>
      <c r="I5" s="32">
        <v>1696500</v>
      </c>
    </row>
    <row r="6" spans="1:9">
      <c r="A6" t="s">
        <v>173</v>
      </c>
      <c r="B6" t="s">
        <v>174</v>
      </c>
      <c r="C6" t="s">
        <v>169</v>
      </c>
      <c r="D6" t="s">
        <v>170</v>
      </c>
      <c r="E6">
        <v>30</v>
      </c>
      <c r="F6" s="32">
        <v>1450000</v>
      </c>
      <c r="G6" s="33">
        <v>0.1</v>
      </c>
      <c r="H6" s="32">
        <v>290000</v>
      </c>
      <c r="I6" s="32">
        <v>1740000</v>
      </c>
    </row>
    <row r="7" spans="1:9">
      <c r="A7" t="s">
        <v>165</v>
      </c>
      <c r="B7" t="s">
        <v>166</v>
      </c>
      <c r="C7" t="s">
        <v>163</v>
      </c>
      <c r="D7" t="s">
        <v>164</v>
      </c>
      <c r="E7">
        <v>10</v>
      </c>
      <c r="F7" s="32">
        <v>1350000</v>
      </c>
      <c r="G7" s="33">
        <v>0.05</v>
      </c>
      <c r="H7" s="32">
        <v>202500</v>
      </c>
      <c r="I7" s="32">
        <v>1552500</v>
      </c>
    </row>
    <row r="8" spans="1:9">
      <c r="A8" t="s">
        <v>171</v>
      </c>
      <c r="B8" t="s">
        <v>172</v>
      </c>
      <c r="C8" t="s">
        <v>169</v>
      </c>
      <c r="D8" t="s">
        <v>170</v>
      </c>
      <c r="E8">
        <v>24</v>
      </c>
      <c r="F8" s="32">
        <v>1450000</v>
      </c>
      <c r="G8" s="33">
        <v>7.0000000000000007E-2</v>
      </c>
      <c r="H8" s="32">
        <v>246500</v>
      </c>
      <c r="I8" s="32">
        <v>1696500</v>
      </c>
    </row>
    <row r="9" spans="1:9">
      <c r="A9" t="s">
        <v>175</v>
      </c>
      <c r="B9" t="s">
        <v>176</v>
      </c>
      <c r="C9" t="s">
        <v>163</v>
      </c>
      <c r="D9" t="s">
        <v>164</v>
      </c>
      <c r="E9">
        <v>20</v>
      </c>
      <c r="F9" s="32">
        <v>1350000</v>
      </c>
      <c r="G9" s="33">
        <v>7.0000000000000007E-2</v>
      </c>
      <c r="H9" s="32">
        <v>229500</v>
      </c>
      <c r="I9" s="32">
        <v>1579500</v>
      </c>
    </row>
    <row r="10" spans="1:9">
      <c r="A10" t="s">
        <v>177</v>
      </c>
      <c r="B10" t="s">
        <v>178</v>
      </c>
      <c r="C10" t="s">
        <v>179</v>
      </c>
      <c r="D10" t="s">
        <v>180</v>
      </c>
      <c r="E10">
        <v>18</v>
      </c>
      <c r="F10" s="32">
        <v>1200000</v>
      </c>
      <c r="G10" s="33">
        <v>0.05</v>
      </c>
      <c r="H10" s="32">
        <v>180000</v>
      </c>
      <c r="I10" s="32">
        <v>1380000</v>
      </c>
    </row>
    <row r="11" spans="1:9">
      <c r="A11" t="s">
        <v>181</v>
      </c>
      <c r="B11" t="s">
        <v>182</v>
      </c>
      <c r="C11" t="s">
        <v>179</v>
      </c>
      <c r="D11" t="s">
        <v>180</v>
      </c>
      <c r="E11">
        <v>15</v>
      </c>
      <c r="F11" s="32">
        <v>1200000</v>
      </c>
      <c r="G11" s="33">
        <v>0.05</v>
      </c>
      <c r="H11" s="32">
        <v>180000</v>
      </c>
      <c r="I11" s="32">
        <v>1380000</v>
      </c>
    </row>
    <row r="12" spans="1:9">
      <c r="A12" t="s">
        <v>79</v>
      </c>
      <c r="B12" t="s">
        <v>183</v>
      </c>
      <c r="C12" t="s">
        <v>179</v>
      </c>
      <c r="D12" t="s">
        <v>180</v>
      </c>
      <c r="E12">
        <v>6</v>
      </c>
      <c r="F12" s="32">
        <v>1200000</v>
      </c>
      <c r="G12" s="33">
        <v>0.03</v>
      </c>
      <c r="H12" s="32">
        <v>156000</v>
      </c>
      <c r="I12" s="32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AFD2BAE-9CEE-4840-A1C2-6833F0EFCADA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topLeftCell="A9" workbookViewId="0">
      <selection activeCell="S19" sqref="S19"/>
    </sheetView>
  </sheetViews>
  <sheetFormatPr defaultRowHeight="16.5"/>
  <cols>
    <col min="1" max="1" width="2" customWidth="1"/>
    <col min="4" max="4" width="13" bestFit="1" customWidth="1"/>
  </cols>
  <sheetData>
    <row r="1" spans="2:10" ht="20.25">
      <c r="B1" s="21" t="s">
        <v>81</v>
      </c>
      <c r="C1" s="21"/>
      <c r="D1" s="21"/>
      <c r="E1" s="21"/>
      <c r="F1" s="21"/>
      <c r="G1" s="21"/>
      <c r="H1" s="21"/>
      <c r="I1" s="21"/>
      <c r="J1" s="21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P13" sqref="P13"/>
    </sheetView>
  </sheetViews>
  <sheetFormatPr defaultRowHeight="16.5"/>
  <cols>
    <col min="2" max="11" width="5.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25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27" t="s">
        <v>117</v>
      </c>
      <c r="B4" s="27" t="s">
        <v>118</v>
      </c>
      <c r="C4" s="27"/>
      <c r="D4" s="27"/>
      <c r="E4" s="27"/>
      <c r="F4" s="27"/>
      <c r="G4" s="27"/>
      <c r="H4" s="27"/>
      <c r="I4" s="27"/>
      <c r="J4" s="27"/>
      <c r="K4" s="27"/>
    </row>
    <row r="5" spans="1:11">
      <c r="A5" s="27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34">
        <v>1</v>
      </c>
      <c r="C6" s="35">
        <v>0</v>
      </c>
      <c r="D6" s="35">
        <v>1</v>
      </c>
      <c r="E6" s="35">
        <v>0</v>
      </c>
      <c r="F6" s="35">
        <v>1</v>
      </c>
      <c r="G6" s="35">
        <v>0</v>
      </c>
      <c r="H6" s="35">
        <v>1</v>
      </c>
      <c r="I6" s="35">
        <v>0</v>
      </c>
      <c r="J6" s="35">
        <v>1</v>
      </c>
      <c r="K6" s="35">
        <v>0</v>
      </c>
    </row>
    <row r="7" spans="1:11">
      <c r="A7" s="16">
        <v>4889</v>
      </c>
      <c r="B7" s="35">
        <v>0</v>
      </c>
      <c r="C7" s="35">
        <v>1</v>
      </c>
      <c r="D7" s="35">
        <v>0</v>
      </c>
      <c r="E7" s="35">
        <v>1</v>
      </c>
      <c r="F7" s="35">
        <v>0</v>
      </c>
      <c r="G7" s="35">
        <v>1</v>
      </c>
      <c r="H7" s="35">
        <v>0</v>
      </c>
      <c r="I7" s="35">
        <v>1</v>
      </c>
      <c r="J7" s="35">
        <v>0</v>
      </c>
      <c r="K7" s="35">
        <v>1</v>
      </c>
    </row>
    <row r="8" spans="1:11">
      <c r="A8" s="16">
        <v>5076</v>
      </c>
      <c r="B8" s="35">
        <v>1</v>
      </c>
      <c r="C8" s="35">
        <v>0</v>
      </c>
      <c r="D8" s="35">
        <v>1</v>
      </c>
      <c r="E8" s="35">
        <v>0</v>
      </c>
      <c r="F8" s="35">
        <v>1</v>
      </c>
      <c r="G8" s="35">
        <v>0</v>
      </c>
      <c r="H8" s="35">
        <v>1</v>
      </c>
      <c r="I8" s="35">
        <v>0</v>
      </c>
      <c r="J8" s="35">
        <v>1</v>
      </c>
      <c r="K8" s="35">
        <v>0</v>
      </c>
    </row>
    <row r="9" spans="1:11">
      <c r="A9" s="16">
        <v>7257</v>
      </c>
      <c r="B9" s="35">
        <v>0</v>
      </c>
      <c r="C9" s="35">
        <v>1</v>
      </c>
      <c r="D9" s="35">
        <v>0</v>
      </c>
      <c r="E9" s="35">
        <v>1</v>
      </c>
      <c r="F9" s="35">
        <v>0</v>
      </c>
      <c r="G9" s="35">
        <v>1</v>
      </c>
      <c r="H9" s="35">
        <v>0</v>
      </c>
      <c r="I9" s="35">
        <v>1</v>
      </c>
      <c r="J9" s="35">
        <v>0</v>
      </c>
      <c r="K9" s="35">
        <v>1</v>
      </c>
    </row>
    <row r="10" spans="1:11">
      <c r="A10" s="16">
        <v>8222</v>
      </c>
      <c r="B10" s="35">
        <v>1</v>
      </c>
      <c r="C10" s="35">
        <v>0</v>
      </c>
      <c r="D10" s="35">
        <v>1</v>
      </c>
      <c r="E10" s="35">
        <v>0</v>
      </c>
      <c r="F10" s="35">
        <v>1</v>
      </c>
      <c r="G10" s="35">
        <v>0</v>
      </c>
      <c r="H10" s="35">
        <v>1</v>
      </c>
      <c r="I10" s="35">
        <v>0</v>
      </c>
      <c r="J10" s="35">
        <v>1</v>
      </c>
      <c r="K10" s="35">
        <v>0</v>
      </c>
    </row>
    <row r="11" spans="1:11">
      <c r="A11" s="16">
        <v>2008</v>
      </c>
      <c r="B11" s="35">
        <v>1</v>
      </c>
      <c r="C11" s="35">
        <v>0</v>
      </c>
      <c r="D11" s="35">
        <v>1</v>
      </c>
      <c r="E11" s="35">
        <v>0</v>
      </c>
      <c r="F11" s="35">
        <v>1</v>
      </c>
      <c r="G11" s="35">
        <v>0</v>
      </c>
      <c r="H11" s="35">
        <v>1</v>
      </c>
      <c r="I11" s="35">
        <v>0</v>
      </c>
      <c r="J11" s="35">
        <v>1</v>
      </c>
      <c r="K11" s="35">
        <v>0</v>
      </c>
    </row>
    <row r="12" spans="1:11">
      <c r="A12" s="16">
        <v>9033</v>
      </c>
      <c r="B12" s="35">
        <v>0</v>
      </c>
      <c r="C12" s="35">
        <v>1</v>
      </c>
      <c r="D12" s="35">
        <v>0</v>
      </c>
      <c r="E12" s="35">
        <v>1</v>
      </c>
      <c r="F12" s="35">
        <v>0</v>
      </c>
      <c r="G12" s="35">
        <v>1</v>
      </c>
      <c r="H12" s="35">
        <v>0</v>
      </c>
      <c r="I12" s="35">
        <v>1</v>
      </c>
      <c r="J12" s="35">
        <v>0</v>
      </c>
      <c r="K12" s="35">
        <v>1</v>
      </c>
    </row>
    <row r="13" spans="1:11">
      <c r="A13" s="16">
        <v>5574</v>
      </c>
      <c r="B13" s="35">
        <v>1</v>
      </c>
      <c r="C13" s="35">
        <v>0</v>
      </c>
      <c r="D13" s="35">
        <v>1</v>
      </c>
      <c r="E13" s="35">
        <v>0</v>
      </c>
      <c r="F13" s="35">
        <v>1</v>
      </c>
      <c r="G13" s="35">
        <v>0</v>
      </c>
      <c r="H13" s="35">
        <v>1</v>
      </c>
      <c r="I13" s="35">
        <v>0</v>
      </c>
      <c r="J13" s="35">
        <v>1</v>
      </c>
      <c r="K13" s="35">
        <v>0</v>
      </c>
    </row>
    <row r="14" spans="1:11">
      <c r="A14" s="16">
        <v>2917</v>
      </c>
      <c r="B14" s="35">
        <v>0</v>
      </c>
      <c r="C14" s="35">
        <v>1</v>
      </c>
      <c r="D14" s="35">
        <v>0</v>
      </c>
      <c r="E14" s="35">
        <v>1</v>
      </c>
      <c r="F14" s="35">
        <v>0</v>
      </c>
      <c r="G14" s="35">
        <v>1</v>
      </c>
      <c r="H14" s="35">
        <v>0</v>
      </c>
      <c r="I14" s="35">
        <v>1</v>
      </c>
      <c r="J14" s="35">
        <v>0</v>
      </c>
      <c r="K14" s="35">
        <v>1</v>
      </c>
    </row>
    <row r="15" spans="1:11">
      <c r="A15" s="16">
        <v>3763</v>
      </c>
      <c r="B15" s="35">
        <v>0</v>
      </c>
      <c r="C15" s="35">
        <v>1</v>
      </c>
      <c r="D15" s="35">
        <v>0</v>
      </c>
      <c r="E15" s="35">
        <v>1</v>
      </c>
      <c r="F15" s="35">
        <v>0</v>
      </c>
      <c r="G15" s="35">
        <v>1</v>
      </c>
      <c r="H15" s="35">
        <v>0</v>
      </c>
      <c r="I15" s="35">
        <v>1</v>
      </c>
      <c r="J15" s="35">
        <v>0</v>
      </c>
      <c r="K15" s="35">
        <v>1</v>
      </c>
    </row>
    <row r="16" spans="1:11">
      <c r="A16" s="16">
        <v>9452</v>
      </c>
      <c r="B16" s="35">
        <v>1</v>
      </c>
      <c r="C16" s="35">
        <v>0</v>
      </c>
      <c r="D16" s="35">
        <v>1</v>
      </c>
      <c r="E16" s="35">
        <v>0</v>
      </c>
      <c r="F16" s="35">
        <v>1</v>
      </c>
      <c r="G16" s="35">
        <v>0</v>
      </c>
      <c r="H16" s="35">
        <v>1</v>
      </c>
      <c r="I16" s="35">
        <v>0</v>
      </c>
      <c r="J16" s="35">
        <v>1</v>
      </c>
      <c r="K16" s="35">
        <v>0</v>
      </c>
    </row>
    <row r="17" spans="1:11">
      <c r="A17" s="16">
        <v>5005</v>
      </c>
      <c r="B17" s="35">
        <v>0</v>
      </c>
      <c r="C17" s="35">
        <v>1</v>
      </c>
      <c r="D17" s="35">
        <v>0</v>
      </c>
      <c r="E17" s="35">
        <v>1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5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>
      <selection activeCell="J13" sqref="J13"/>
    </sheetView>
  </sheetViews>
  <sheetFormatPr defaultRowHeight="16.5"/>
  <cols>
    <col min="3" max="3" width="11.875" bestFit="1" customWidth="1"/>
    <col min="4" max="4" width="11.875" customWidth="1"/>
    <col min="6" max="6" width="5" customWidth="1"/>
    <col min="8" max="8" width="11.875" bestFit="1" customWidth="1"/>
  </cols>
  <sheetData>
    <row r="1" spans="1:10" ht="20.25">
      <c r="A1" s="17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8" t="s">
        <v>79</v>
      </c>
      <c r="B4" s="19" t="s">
        <v>127</v>
      </c>
      <c r="C4" s="19">
        <v>86</v>
      </c>
      <c r="D4" s="19">
        <v>45000</v>
      </c>
      <c r="E4" s="19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9" t="s">
        <v>128</v>
      </c>
      <c r="B5" s="19" t="s">
        <v>129</v>
      </c>
      <c r="C5" s="19">
        <v>104</v>
      </c>
      <c r="D5" s="19">
        <v>30000</v>
      </c>
      <c r="E5" s="19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857250</xdr:colOff>
                <xdr:row>0</xdr:row>
                <xdr:rowOff>57150</xdr:rowOff>
              </from>
              <to>
                <xdr:col>4</xdr:col>
                <xdr:colOff>657225</xdr:colOff>
                <xdr:row>1</xdr:row>
                <xdr:rowOff>142875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고준민</cp:lastModifiedBy>
  <cp:lastPrinted>2025-08-04T03:50:10Z</cp:lastPrinted>
  <dcterms:created xsi:type="dcterms:W3CDTF">2023-05-11T11:47:16Z</dcterms:created>
  <dcterms:modified xsi:type="dcterms:W3CDTF">2025-08-04T04:37:01Z</dcterms:modified>
</cp:coreProperties>
</file>