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kwoo\Desktop\03 기본모의고사\"/>
    </mc:Choice>
  </mc:AlternateContent>
  <xr:revisionPtr revIDLastSave="0" documentId="13_ncr:1_{36D4649C-91B8-4956-84D8-5EF4F2F736C7}" xr6:coauthVersionLast="47" xr6:coauthVersionMax="47" xr10:uidLastSave="{00000000-0000-0000-0000-000000000000}"/>
  <bookViews>
    <workbookView xWindow="-108" yWindow="-108" windowWidth="23256" windowHeight="13176" tabRatio="806" activeTab="3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'기본작업-1'!$A$3:$G$23</definedName>
    <definedName name="_xlnm.Criteria" localSheetId="0">'기본작업-1'!$A$25:$A$26</definedName>
    <definedName name="_xlnm.Extract" localSheetId="0">'기본작업-1'!$A$28:$G$28</definedName>
    <definedName name="_xlnm.Print_Area" localSheetId="1">'기본작업-2'!$B$3:$G$12</definedName>
  </definedNames>
  <calcPr calcId="191029"/>
  <pivotCaches>
    <pivotCache cacheId="12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제품_df2bf6e4-0b7c-4525-9036-f96770f84312" name="제품" connection="가전판매내역"/>
          <x15:modelTable id="판매현황_4824fed4-bd4a-4693-8ab3-604d3607a9be" name="판매현황" connection="가전판매내역"/>
        </x15:modelTables>
        <x15:modelRelationships>
          <x15:modelRelationship fromTable="판매현황" fromColumn="모델명" toTable="제품" toColumn="모델명"/>
        </x15:modelRelationship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5" i="2" l="1"/>
  <c r="G36" i="2"/>
  <c r="G37" i="2"/>
  <c r="G38" i="2"/>
  <c r="G39" i="2"/>
  <c r="G40" i="2"/>
  <c r="G34" i="2"/>
  <c r="E7" i="2" a="1"/>
  <c r="E7" i="2" s="1"/>
  <c r="F7" i="2" a="1"/>
  <c r="F7" i="2"/>
  <c r="G7" i="2" a="1"/>
  <c r="G7" i="2" s="1"/>
  <c r="H7" i="2" a="1"/>
  <c r="H7" i="2"/>
  <c r="E8" i="2" a="1"/>
  <c r="E8" i="2" s="1"/>
  <c r="F8" i="2" a="1"/>
  <c r="F8" i="2"/>
  <c r="G8" i="2" a="1"/>
  <c r="G8" i="2" s="1"/>
  <c r="H8" i="2" a="1"/>
  <c r="H8" i="2"/>
  <c r="E9" i="2" a="1"/>
  <c r="E9" i="2" s="1"/>
  <c r="F9" i="2" a="1"/>
  <c r="F9" i="2"/>
  <c r="G9" i="2" a="1"/>
  <c r="G9" i="2" s="1"/>
  <c r="H9" i="2" a="1"/>
  <c r="H9" i="2" s="1"/>
  <c r="D8" i="2" a="1"/>
  <c r="D8" i="2" s="1"/>
  <c r="D9" i="2" a="1"/>
  <c r="D9" i="2" s="1"/>
  <c r="D7" i="2" a="1"/>
  <c r="D7" i="2" s="1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13" i="2"/>
  <c r="F13" i="2" a="1"/>
  <c r="F13" i="2" s="1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13" i="2"/>
  <c r="C8" i="2" a="1"/>
  <c r="C8" i="2" s="1"/>
  <c r="C9" i="2" a="1"/>
  <c r="C9" i="2" s="1"/>
  <c r="C7" i="2" a="1"/>
  <c r="C7" i="2" s="1"/>
  <c r="A26" i="1"/>
  <c r="F6" i="8"/>
  <c r="F7" i="8"/>
  <c r="F8" i="8"/>
  <c r="F9" i="8"/>
  <c r="F10" i="8"/>
  <c r="F11" i="8"/>
  <c r="F12" i="8"/>
  <c r="F5" i="8"/>
  <c r="E35" i="2" a="1"/>
  <c r="E37" i="2" a="1"/>
  <c r="E39" i="2" a="1"/>
  <c r="E40" i="2" a="1"/>
  <c r="E36" i="2" a="1"/>
  <c r="E38" i="2" a="1"/>
  <c r="E34" i="2" a="1"/>
  <c r="E38" i="2" l="1"/>
  <c r="E36" i="2"/>
  <c r="E40" i="2"/>
  <c r="E39" i="2"/>
  <c r="E37" i="2"/>
  <c r="E35" i="2"/>
  <c r="E34" i="2"/>
  <c r="F28" i="2"/>
  <c r="F20" i="2"/>
  <c r="F30" i="2"/>
  <c r="F14" i="2"/>
  <c r="F24" i="2"/>
  <c r="F16" i="2"/>
  <c r="F27" i="2"/>
  <c r="F23" i="2"/>
  <c r="F19" i="2"/>
  <c r="F15" i="2"/>
  <c r="F26" i="2"/>
  <c r="F22" i="2"/>
  <c r="F18" i="2"/>
  <c r="F29" i="2"/>
  <c r="F25" i="2"/>
  <c r="F21" i="2"/>
  <c r="F17" i="2"/>
  <c r="D5" i="1"/>
  <c r="E5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14" i="1"/>
  <c r="E14" i="1" s="1"/>
  <c r="D15" i="1"/>
  <c r="E15" i="1" s="1"/>
  <c r="D16" i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E23" i="1" s="1"/>
  <c r="F20" i="1" l="1"/>
  <c r="G20" i="1"/>
  <c r="F12" i="1"/>
  <c r="G12" i="1" s="1"/>
  <c r="F23" i="1"/>
  <c r="G23" i="1" s="1"/>
  <c r="F15" i="1"/>
  <c r="G15" i="1"/>
  <c r="F22" i="1"/>
  <c r="G22" i="1"/>
  <c r="F14" i="1"/>
  <c r="G14" i="1" s="1"/>
  <c r="F10" i="1"/>
  <c r="G10" i="1" s="1"/>
  <c r="F6" i="1"/>
  <c r="G6" i="1" s="1"/>
  <c r="F16" i="1"/>
  <c r="G16" i="1" s="1"/>
  <c r="F8" i="1"/>
  <c r="G8" i="1"/>
  <c r="F19" i="1"/>
  <c r="G19" i="1" s="1"/>
  <c r="F11" i="1"/>
  <c r="G11" i="1" s="1"/>
  <c r="F7" i="1"/>
  <c r="G7" i="1" s="1"/>
  <c r="F18" i="1"/>
  <c r="G18" i="1"/>
  <c r="F21" i="1"/>
  <c r="G21" i="1" s="1"/>
  <c r="F17" i="1"/>
  <c r="G17" i="1"/>
  <c r="F13" i="1"/>
  <c r="G13" i="1" s="1"/>
  <c r="F9" i="1"/>
  <c r="G9" i="1" s="1"/>
  <c r="F5" i="1"/>
  <c r="G5" i="1" s="1"/>
  <c r="D4" i="1" l="1"/>
  <c r="E4" i="1" s="1"/>
  <c r="F4" i="1" l="1"/>
  <c r="G4" i="1" s="1"/>
  <c r="G5" i="8" l="1"/>
  <c r="G6" i="8"/>
  <c r="G7" i="8"/>
  <c r="G8" i="8"/>
  <c r="G9" i="8"/>
  <c r="G10" i="8"/>
  <c r="G11" i="8"/>
  <c r="G12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741A0F3-AA21-40F4-8ECC-6D033A98D76F}" keepAlive="1" name="ThisWorkbookDataModel" description="데이터 모델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16E7719-19C9-404B-BE18-058F55C4C7D4}" sourceFile="C:\Users\ukwoo\Desktop\03 기본모의고사\가전판매내역.accdb" name="가전판매내역" type="100" refreshedVersion="7" minRefreshableVersion="5">
    <extLst>
      <ext xmlns:x15="http://schemas.microsoft.com/office/spreadsheetml/2010/11/main" uri="{DE250136-89BD-433C-8126-D09CA5730AF9}">
        <x15:connection id="9bd421a7-d87f-43a4-bce6-898dbc33157c" autoDelete="1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MDX" minSupportedVersion="120000" copy="1" pasteAll="1" pasteValues="1" merge="1" splitFirst="1" rowColShift="1" clearFormats="1" clearComments="1" assign="1" coerce="1"/>
  </metadataTypes>
  <metadataStrings count="2">
    <s v="ThisWorkbookDataModel"/>
    <s v="{[제품].[분류코드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<sst xmlns="http://schemas.openxmlformats.org/spreadsheetml/2006/main" count="429" uniqueCount="207">
  <si>
    <t>[표1]</t>
  </si>
  <si>
    <t>급여 분석 현황</t>
  </si>
  <si>
    <t>성명</t>
  </si>
  <si>
    <t>직위</t>
  </si>
  <si>
    <t>기본급</t>
  </si>
  <si>
    <t>상여금</t>
  </si>
  <si>
    <t>급여계</t>
  </si>
  <si>
    <t>공제계</t>
  </si>
  <si>
    <t>실수령액</t>
  </si>
  <si>
    <t>이지형</t>
  </si>
  <si>
    <t>부장</t>
  </si>
  <si>
    <t>나현희</t>
  </si>
  <si>
    <t>대리</t>
  </si>
  <si>
    <t>오지명</t>
  </si>
  <si>
    <t>차이슬</t>
  </si>
  <si>
    <t>과장</t>
  </si>
  <si>
    <t>정금호</t>
  </si>
  <si>
    <t>백주영</t>
  </si>
  <si>
    <t>사원</t>
  </si>
  <si>
    <t>하지연</t>
  </si>
  <si>
    <t>피호성</t>
  </si>
  <si>
    <t>[표2]</t>
  </si>
  <si>
    <t>[표1] 여행 상품</t>
  </si>
  <si>
    <t>지역</t>
  </si>
  <si>
    <t>구분</t>
  </si>
  <si>
    <t>출발일</t>
  </si>
  <si>
    <t>금액</t>
  </si>
  <si>
    <t>순위</t>
  </si>
  <si>
    <t>출발표시</t>
  </si>
  <si>
    <t>제주</t>
  </si>
  <si>
    <t>국내</t>
  </si>
  <si>
    <t>강원도</t>
  </si>
  <si>
    <t>일본</t>
  </si>
  <si>
    <t>해외</t>
  </si>
  <si>
    <t>중국</t>
  </si>
  <si>
    <t>남해</t>
  </si>
  <si>
    <t>목포</t>
  </si>
  <si>
    <t>울릉도</t>
  </si>
  <si>
    <t>태국</t>
  </si>
  <si>
    <t>기준표</t>
  </si>
  <si>
    <t>상품</t>
  </si>
  <si>
    <t>마우스</t>
  </si>
  <si>
    <t>메인보드</t>
  </si>
  <si>
    <t>모뎀</t>
  </si>
  <si>
    <t>키보드</t>
  </si>
  <si>
    <t>프린터</t>
  </si>
  <si>
    <t>하드디스크</t>
  </si>
  <si>
    <t>단가</t>
  </si>
  <si>
    <t>대리점</t>
  </si>
  <si>
    <t>세율</t>
  </si>
  <si>
    <t>수량 중간값</t>
  </si>
  <si>
    <t>영등포</t>
  </si>
  <si>
    <t>용산</t>
  </si>
  <si>
    <t>명동</t>
  </si>
  <si>
    <t>[표3]</t>
  </si>
  <si>
    <t>주문일자</t>
  </si>
  <si>
    <t>상품명</t>
  </si>
  <si>
    <t>수량</t>
  </si>
  <si>
    <t>주문금액</t>
  </si>
  <si>
    <t>[표4]</t>
  </si>
  <si>
    <t>매출 현황</t>
  </si>
  <si>
    <t>품목</t>
  </si>
  <si>
    <t>지점</t>
  </si>
  <si>
    <t>작년</t>
  </si>
  <si>
    <t>올해</t>
  </si>
  <si>
    <t>매출성장평가</t>
  </si>
  <si>
    <t>매출계획</t>
  </si>
  <si>
    <t>보너스 유무</t>
  </si>
  <si>
    <t>컴퓨터</t>
  </si>
  <si>
    <t>중부</t>
  </si>
  <si>
    <t>남부</t>
  </si>
  <si>
    <t>소프트웨어</t>
  </si>
  <si>
    <t>동부</t>
  </si>
  <si>
    <t>반도체</t>
  </si>
  <si>
    <t>CD-R</t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</si>
  <si>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</si>
  <si>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</si>
  <si>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</si>
  <si>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</si>
  <si>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</si>
  <si>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사원번호</t>
  </si>
  <si>
    <t>이름</t>
  </si>
  <si>
    <t>직책</t>
  </si>
  <si>
    <t>부서</t>
  </si>
  <si>
    <t>영업3부</t>
  </si>
  <si>
    <t>김구완</t>
  </si>
  <si>
    <t>총무과</t>
  </si>
  <si>
    <t>노지심</t>
  </si>
  <si>
    <t>영업1부</t>
  </si>
  <si>
    <t>서정화</t>
  </si>
  <si>
    <t>송치윤</t>
  </si>
  <si>
    <t>영업4부</t>
  </si>
  <si>
    <t>송혜영</t>
  </si>
  <si>
    <t>윤인수</t>
  </si>
  <si>
    <t>이유림</t>
  </si>
  <si>
    <t>비서</t>
  </si>
  <si>
    <t>기획실</t>
  </si>
  <si>
    <t>이충렬</t>
  </si>
  <si>
    <t>전주욱</t>
  </si>
  <si>
    <t>제갈량</t>
  </si>
  <si>
    <t>조자룡</t>
  </si>
  <si>
    <t>조항승</t>
  </si>
  <si>
    <t>최강석</t>
  </si>
  <si>
    <t>자재과</t>
  </si>
  <si>
    <t>황비홍</t>
  </si>
  <si>
    <t>영업2부</t>
  </si>
  <si>
    <t>[표1]</t>
    <phoneticPr fontId="1" type="noConversion"/>
  </si>
  <si>
    <t>본봉</t>
    <phoneticPr fontId="8" type="noConversion"/>
  </si>
  <si>
    <t>곽장비</t>
    <phoneticPr fontId="10" type="noConversion"/>
  </si>
  <si>
    <t>박유비</t>
    <phoneticPr fontId="10" type="noConversion"/>
  </si>
  <si>
    <t>부장</t>
    <phoneticPr fontId="1" type="noConversion"/>
  </si>
  <si>
    <t>이관우</t>
    <phoneticPr fontId="10" type="noConversion"/>
  </si>
  <si>
    <t>과장</t>
    <phoneticPr fontId="1" type="noConversion"/>
  </si>
  <si>
    <t>성적분석</t>
  </si>
  <si>
    <t>학번</t>
  </si>
  <si>
    <t>학과</t>
  </si>
  <si>
    <t>과제</t>
  </si>
  <si>
    <t>중간</t>
  </si>
  <si>
    <t>기말</t>
  </si>
  <si>
    <t>홍길동</t>
  </si>
  <si>
    <t>경영</t>
  </si>
  <si>
    <t>강감찬</t>
  </si>
  <si>
    <t>성삼문</t>
  </si>
  <si>
    <t>정약용</t>
  </si>
  <si>
    <t>이순신</t>
  </si>
  <si>
    <t>전산</t>
  </si>
  <si>
    <t>이율곡</t>
  </si>
  <si>
    <t>보수 지급 현황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</si>
  <si>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</si>
  <si>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</si>
  <si>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</si>
  <si>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</si>
  <si>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</si>
  <si>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</si>
  <si>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</si>
  <si>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</si>
  <si>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</si>
  <si>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</si>
  <si>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도지연</t>
  </si>
  <si>
    <t>3팀</t>
  </si>
  <si>
    <t>FEB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</si>
  <si>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</si>
  <si>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</si>
  <si>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</si>
  <si>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</si>
  <si>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</si>
  <si>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</si>
  <si>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</si>
  <si>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</si>
  <si>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</si>
  <si>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</si>
  <si>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</si>
  <si>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</si>
  <si>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</si>
  <si>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</si>
  <si>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</si>
  <si>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레코드 판매량</t>
  </si>
  <si>
    <t>판매일자</t>
  </si>
  <si>
    <t>음악종류</t>
  </si>
  <si>
    <t>판매수량</t>
  </si>
  <si>
    <t>판매단가</t>
  </si>
  <si>
    <t>판매액</t>
  </si>
  <si>
    <t>할인금액</t>
  </si>
  <si>
    <t>가곡</t>
  </si>
  <si>
    <t>팝송</t>
  </si>
  <si>
    <t>째즈</t>
  </si>
  <si>
    <t>가요</t>
  </si>
  <si>
    <t>동요</t>
  </si>
  <si>
    <t>정지우</t>
  </si>
  <si>
    <t>최덕구</t>
  </si>
  <si>
    <t>성주미</t>
  </si>
  <si>
    <t>윤은희</t>
  </si>
  <si>
    <t>안구철</t>
  </si>
  <si>
    <t>박장철</t>
  </si>
  <si>
    <t>유이묘</t>
  </si>
  <si>
    <t>한철우</t>
  </si>
  <si>
    <t>이은혜</t>
  </si>
  <si>
    <t>임진실</t>
  </si>
  <si>
    <t>박정진</t>
  </si>
  <si>
    <t>황달구</t>
  </si>
  <si>
    <t>사원</t>
    <phoneticPr fontId="1" type="noConversion"/>
  </si>
  <si>
    <t>대리</t>
    <phoneticPr fontId="1" type="noConversion"/>
  </si>
  <si>
    <t>조건</t>
    <phoneticPr fontId="1" type="noConversion"/>
  </si>
  <si>
    <t>분류코드</t>
  </si>
  <si>
    <t>All</t>
  </si>
  <si>
    <t>총합계</t>
  </si>
  <si>
    <t>가스오픈</t>
  </si>
  <si>
    <t>가습기</t>
  </si>
  <si>
    <t>김치냉장고</t>
  </si>
  <si>
    <t>냉장고</t>
  </si>
  <si>
    <t>녹즙기</t>
  </si>
  <si>
    <t>다리미</t>
  </si>
  <si>
    <t>면도기</t>
  </si>
  <si>
    <t>식기세척기</t>
  </si>
  <si>
    <t>압력밥솥</t>
  </si>
  <si>
    <t>전기밥솥</t>
  </si>
  <si>
    <t>전동치솔</t>
  </si>
  <si>
    <t>쥬서기</t>
  </si>
  <si>
    <t>커피메이커</t>
  </si>
  <si>
    <t>튀김기</t>
  </si>
  <si>
    <t>전체 평균: 수량</t>
  </si>
  <si>
    <t>평균: 수량</t>
  </si>
  <si>
    <t>전체 평균: 판매금액</t>
  </si>
  <si>
    <t>평균: 판매금액</t>
  </si>
  <si>
    <t>제품명</t>
  </si>
  <si>
    <t>주문시간</t>
  </si>
  <si>
    <t>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</si>
</sst>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_-&quot;₩&quot;* #,##0.0_-;\-&quot;₩&quot;* #,##0.0_-;_-&quot;₩&quot;* &quot;-&quot;_-;_-@_-"/>
    <numFmt numFmtId="177" formatCode="0.0%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name val="맑은 고딕"/>
      <family val="3"/>
      <charset val="129"/>
    </font>
    <font>
      <sz val="8"/>
      <name val="돋움"/>
      <family val="3"/>
      <charset val="129"/>
    </font>
    <font>
      <sz val="11"/>
      <name val="맑은 고딕"/>
      <family val="3"/>
      <charset val="129"/>
    </font>
    <font>
      <sz val="9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2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3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5" fillId="0" borderId="1" xfId="4" applyFont="1" applyBorder="1"/>
    <xf numFmtId="42" fontId="5" fillId="0" borderId="1" xfId="5" applyFont="1" applyBorder="1" applyAlignment="1">
      <alignment horizontal="right"/>
    </xf>
    <xf numFmtId="176" fontId="5" fillId="0" borderId="1" xfId="5" applyNumberFormat="1" applyFont="1" applyBorder="1"/>
    <xf numFmtId="177" fontId="5" fillId="0" borderId="1" xfId="6" applyNumberFormat="1" applyFont="1" applyBorder="1" applyAlignment="1">
      <alignment horizontal="center"/>
    </xf>
    <xf numFmtId="0" fontId="5" fillId="0" borderId="1" xfId="4" applyFont="1" applyBorder="1" applyAlignment="1">
      <alignment horizontal="center"/>
    </xf>
    <xf numFmtId="49" fontId="7" fillId="0" borderId="1" xfId="4" applyNumberFormat="1" applyFont="1" applyBorder="1" applyAlignment="1">
      <alignment horizontal="center" vertical="center"/>
    </xf>
    <xf numFmtId="49" fontId="9" fillId="0" borderId="1" xfId="4" applyNumberFormat="1" applyFont="1" applyBorder="1" applyAlignment="1">
      <alignment horizontal="center" vertical="center"/>
    </xf>
    <xf numFmtId="42" fontId="9" fillId="0" borderId="1" xfId="2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quotePrefix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5" fillId="0" borderId="0" xfId="0" applyFon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" xfId="0" applyBorder="1" applyProtection="1">
      <alignment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5" fillId="0" borderId="0" xfId="4" applyFont="1" applyBorder="1"/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9" fontId="0" fillId="0" borderId="0" xfId="0" applyNumberFormat="1">
      <alignment vertical="center"/>
    </xf>
  </cellXfs>
  <cellStyles count="7">
    <cellStyle name="백분율" xfId="3" builtinId="5"/>
    <cellStyle name="백분율 2" xfId="6" xr:uid="{29E2119D-D654-4486-A6A7-2A8DF7E6F6C8}"/>
    <cellStyle name="쉼표 [0]" xfId="1" builtinId="6"/>
    <cellStyle name="통화 [0]" xfId="2" builtinId="7"/>
    <cellStyle name="통화 [0] 2" xfId="5" xr:uid="{E15A515F-D1AA-4472-8425-ABC67056CFE1}"/>
    <cellStyle name="표준" xfId="0" builtinId="0"/>
    <cellStyle name="표준 2" xfId="4" xr:uid="{F43CCF79-F123-4184-A5C4-9C27A754ECCB}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'기타작업-1'!$E$4:$E$7</c:f>
              <c:numCache>
                <c:formatCode>General</c:formatCode>
                <c:ptCount val="4"/>
                <c:pt idx="0">
                  <c:v>60</c:v>
                </c:pt>
                <c:pt idx="1">
                  <c:v>50</c:v>
                </c:pt>
                <c:pt idx="2">
                  <c:v>60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71-42E3-889C-BDE2AB2B4798}"/>
            </c:ext>
          </c:extLst>
        </c:ser>
        <c:ser>
          <c:idx val="1"/>
          <c:order val="1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'기타작업-1'!$F$4:$F$7</c:f>
              <c:numCache>
                <c:formatCode>General</c:formatCode>
                <c:ptCount val="4"/>
                <c:pt idx="0">
                  <c:v>60</c:v>
                </c:pt>
                <c:pt idx="1">
                  <c:v>70</c:v>
                </c:pt>
                <c:pt idx="2">
                  <c:v>100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71-42E3-889C-BDE2AB2B4798}"/>
            </c:ext>
          </c:extLst>
        </c:ser>
        <c:ser>
          <c:idx val="2"/>
          <c:order val="2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'기타작업-1'!$G$4:$G$7</c:f>
              <c:numCache>
                <c:formatCode>General</c:formatCode>
                <c:ptCount val="4"/>
                <c:pt idx="0">
                  <c:v>90</c:v>
                </c:pt>
                <c:pt idx="1">
                  <c:v>90</c:v>
                </c:pt>
                <c:pt idx="2">
                  <c:v>100</c:v>
                </c:pt>
                <c:pt idx="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71-42E3-889C-BDE2AB2B4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91643664"/>
        <c:axId val="1876257296"/>
      </c:barChart>
      <c:catAx>
        <c:axId val="1791643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76257296"/>
        <c:crosses val="autoZero"/>
        <c:auto val="1"/>
        <c:lblAlgn val="ctr"/>
        <c:lblOffset val="100"/>
        <c:noMultiLvlLbl val="0"/>
      </c:catAx>
      <c:valAx>
        <c:axId val="187625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91643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525780</xdr:colOff>
          <xdr:row>0</xdr:row>
          <xdr:rowOff>220980</xdr:rowOff>
        </xdr:from>
        <xdr:to>
          <xdr:col>8</xdr:col>
          <xdr:colOff>411480</xdr:colOff>
          <xdr:row>2</xdr:row>
          <xdr:rowOff>99060</xdr:rowOff>
        </xdr:to>
        <xdr:sp macro="" textlink="">
          <xdr:nvSpPr>
            <xdr:cNvPr id="2049" name="cmd레코드판매량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kwoo" refreshedDate="46157.715547685184" backgroundQuery="1" createdVersion="7" refreshedVersion="7" minRefreshableVersion="3" recordCount="0" supportSubquery="1" supportAdvancedDrill="1" xr:uid="{3118DD92-54DA-416F-A76C-64A2C1FEB898}">
  <cacheSource type="external" connectionId="1"/>
  <cacheFields count="5">
    <cacheField name="[제품].[분류코드].[분류코드]" caption="분류코드" numFmtId="0" hierarchy="2" level="1">
      <sharedItems containsSemiMixedTypes="0" containsNonDate="0" containsString="0"/>
    </cacheField>
    <cacheField name="[판매현황].[주문시간].[주문시간]" caption="주문시간" numFmtId="0" hierarchy="5" level="1">
      <sharedItems containsSemiMixedTypes="0" containsNonDate="0" containsDate="1" containsString="0" minDate="1899-12-30T09:30:00" maxDate="1899-12-30T17:56:00" count="38">
        <d v="1899-12-30T09:30:00"/>
        <d v="1899-12-30T09:50:00"/>
        <d v="1899-12-30T10:20:00"/>
        <d v="1899-12-30T10:27:00"/>
        <d v="1899-12-30T10:45:00"/>
        <d v="1899-12-30T10:50:00"/>
        <d v="1899-12-30T11:00:00"/>
        <d v="1899-12-30T11:05:00"/>
        <d v="1899-12-30T11:12:00"/>
        <d v="1899-12-30T11:19:00"/>
        <d v="1899-12-30T11:25:00"/>
        <d v="1899-12-30T11:26:00"/>
        <d v="1899-12-30T11:30:00"/>
        <d v="1899-12-30T11:36:00"/>
        <d v="1899-12-30T11:40:00"/>
        <d v="1899-12-30T11:47:00"/>
        <d v="1899-12-30T12:03:00"/>
        <d v="1899-12-30T12:15:00"/>
        <d v="1899-12-30T12:17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16:11:00"/>
        <d v="1899-12-30T16:28:00"/>
        <d v="1899-12-30T16:35:00"/>
        <d v="1899-12-30T16:37:00"/>
        <d v="1899-12-30T16:51:00"/>
        <d v="1899-12-30T17:10:00"/>
        <d v="1899-12-30T17:17:00"/>
        <d v="1899-12-30T17:24:00"/>
        <d v="1899-12-30T17:31:00"/>
        <d v="1899-12-30T17:42:00"/>
        <d v="1899-12-30T17:47:00"/>
        <d v="1899-12-30T17:56:00"/>
      </sharedItems>
      <extLst>
        <ext xmlns:x15="http://schemas.microsoft.com/office/spreadsheetml/2010/11/main" uri="{4F2E5C28-24EA-4eb8-9CBF-B6C8F9C3D259}">
          <x15:cachedUniqueNames>
            <x15:cachedUniqueName index="0" name="[판매현황].[주문시간].&amp;[1899-12-30T09:30:00]"/>
            <x15:cachedUniqueName index="1" name="[판매현황].[주문시간].&amp;[1899-12-30T09:50:00]"/>
            <x15:cachedUniqueName index="2" name="[판매현황].[주문시간].&amp;[1899-12-30T10:20:00]"/>
            <x15:cachedUniqueName index="3" name="[판매현황].[주문시간].&amp;[1899-12-30T10:27:00]"/>
            <x15:cachedUniqueName index="4" name="[판매현황].[주문시간].&amp;[1899-12-30T10:45:00]"/>
            <x15:cachedUniqueName index="5" name="[판매현황].[주문시간].&amp;[1899-12-30T10:50:00]"/>
            <x15:cachedUniqueName index="6" name="[판매현황].[주문시간].&amp;[1899-12-30T11:00:00]"/>
            <x15:cachedUniqueName index="7" name="[판매현황].[주문시간].&amp;[1899-12-30T11:05:00]"/>
            <x15:cachedUniqueName index="8" name="[판매현황].[주문시간].&amp;[1899-12-30T11:12:00]"/>
            <x15:cachedUniqueName index="9" name="[판매현황].[주문시간].&amp;[1899-12-30T11:19:00]"/>
            <x15:cachedUniqueName index="10" name="[판매현황].[주문시간].&amp;[1899-12-30T11:25:00]"/>
            <x15:cachedUniqueName index="11" name="[판매현황].[주문시간].&amp;[1899-12-30T11:26:00]"/>
            <x15:cachedUniqueName index="12" name="[판매현황].[주문시간].&amp;[1899-12-30T11:30:00]"/>
            <x15:cachedUniqueName index="13" name="[판매현황].[주문시간].&amp;[1899-12-30T11:36:00]"/>
            <x15:cachedUniqueName index="14" name="[판매현황].[주문시간].&amp;[1899-12-30T11:40:00]"/>
            <x15:cachedUniqueName index="15" name="[판매현황].[주문시간].&amp;[1899-12-30T11:47:00]"/>
            <x15:cachedUniqueName index="16" name="[판매현황].[주문시간].&amp;[1899-12-30T12:03:00]"/>
            <x15:cachedUniqueName index="17" name="[판매현황].[주문시간].&amp;[1899-12-30T12:15:00]"/>
            <x15:cachedUniqueName index="18" name="[판매현황].[주문시간].&amp;[1899-12-30T12:17:00]"/>
            <x15:cachedUniqueName index="19" name="[판매현황].[주문시간].&amp;[1899-12-30T13:05:00]"/>
            <x15:cachedUniqueName index="20" name="[판매현황].[주문시간].&amp;[1899-12-30T14:10:00]"/>
            <x15:cachedUniqueName index="21" name="[판매현황].[주문시간].&amp;[1899-12-30T14:35:00]"/>
            <x15:cachedUniqueName index="22" name="[판매현황].[주문시간].&amp;[1899-12-30T15:20:00]"/>
            <x15:cachedUniqueName index="23" name="[판매현황].[주문시간].&amp;[1899-12-30T15:29:00]"/>
            <x15:cachedUniqueName index="24" name="[판매현황].[주문시간].&amp;[1899-12-30T15:33:00]"/>
            <x15:cachedUniqueName index="25" name="[판매현황].[주문시간].&amp;[1899-12-30T15:37:00]"/>
            <x15:cachedUniqueName index="26" name="[판매현황].[주문시간].&amp;[1899-12-30T16:11:00]"/>
            <x15:cachedUniqueName index="27" name="[판매현황].[주문시간].&amp;[1899-12-30T16:28:00]"/>
            <x15:cachedUniqueName index="28" name="[판매현황].[주문시간].&amp;[1899-12-30T16:35:00]"/>
            <x15:cachedUniqueName index="29" name="[판매현황].[주문시간].&amp;[1899-12-30T16:37:00]"/>
            <x15:cachedUniqueName index="30" name="[판매현황].[주문시간].&amp;[1899-12-30T16:51:00]"/>
            <x15:cachedUniqueName index="31" name="[판매현황].[주문시간].&amp;[1899-12-30T17:10:00]"/>
            <x15:cachedUniqueName index="32" name="[판매현황].[주문시간].&amp;[1899-12-30T17:17:00]"/>
            <x15:cachedUniqueName index="33" name="[판매현황].[주문시간].&amp;[1899-12-30T17:24:00]"/>
            <x15:cachedUniqueName index="34" name="[판매현황].[주문시간].&amp;[1899-12-30T17:31:00]"/>
            <x15:cachedUniqueName index="35" name="[판매현황].[주문시간].&amp;[1899-12-30T17:42:00]"/>
            <x15:cachedUniqueName index="36" name="[판매현황].[주문시간].&amp;[1899-12-30T17:47:00]"/>
            <x15:cachedUniqueName index="37" name="[판매현황].[주문시간].&amp;[1899-12-30T17:56:00]"/>
          </x15:cachedUniqueNames>
        </ext>
      </extLst>
    </cacheField>
    <cacheField name="[제품].[제품명].[제품명]" caption="제품명" numFmtId="0" hierarchy="1" level="1">
      <sharedItems count="14">
        <s v="가스오픈"/>
        <s v="가습기"/>
        <s v="김치냉장고"/>
        <s v="냉장고"/>
        <s v="녹즙기"/>
        <s v="다리미"/>
        <s v="면도기"/>
        <s v="식기세척기"/>
        <s v="압력밥솥"/>
        <s v="전기밥솥"/>
        <s v="전동치솔"/>
        <s v="쥬서기"/>
        <s v="커피메이커"/>
        <s v="튀김기"/>
      </sharedItems>
    </cacheField>
    <cacheField name="[Measures].[평균: 수량]" caption="평균: 수량" numFmtId="0" hierarchy="14" level="32767"/>
    <cacheField name="[Measures].[평균: 판매금액]" caption="평균: 판매금액" numFmtId="0" hierarchy="15" level="32767"/>
  </cacheFields>
  <cacheHierarchies count="16">
    <cacheHierarchy uniqueName="[제품].[모델명]" caption="모델명" attribute="1" defaultMemberUniqueName="[제품].[모델명].[All]" allUniqueName="[제품].[모델명].[All]" dimensionUniqueName="[제품]" displayFolder="" count="0" memberValueDatatype="130" unbalanced="0"/>
    <cacheHierarchy uniqueName="[제품].[제품명]" caption="제품명" attribute="1" defaultMemberUniqueName="[제품].[제품명].[All]" allUniqueName="[제품].[제품명].[All]" dimensionUniqueName="[제품]" displayFolder="" count="2" memberValueDatatype="130" unbalanced="0">
      <fieldsUsage count="2">
        <fieldUsage x="-1"/>
        <fieldUsage x="2"/>
      </fieldsUsage>
    </cacheHierarchy>
    <cacheHierarchy uniqueName="[제품].[분류코드]" caption="분류코드" attribute="1" defaultMemberUniqueName="[제품].[분류코드].[All]" allUniqueName="[제품].[분류코드].[All]" dimensionUniqueName="[제품]" displayFolder="" count="2" memberValueDatatype="130" unbalanced="0">
      <fieldsUsage count="2">
        <fieldUsage x="-1"/>
        <fieldUsage x="0"/>
      </fieldsUsage>
    </cacheHierarchy>
    <cacheHierarchy uniqueName="[제품].[단가]" caption="단가" attribute="1" defaultMemberUniqueName="[제품].[단가].[All]" allUniqueName="[제품].[단가].[All]" dimensionUniqueName="[제품]" displayFolder="" count="0" memberValueDatatype="5" unbalanced="0"/>
    <cacheHierarchy uniqueName="[판매현황].[주문번호]" caption="주문번호" attribute="1" defaultMemberUniqueName="[판매현황].[주문번호].[All]" allUniqueName="[판매현황].[주문번호].[All]" dimensionUniqueName="[판매현황]" displayFolder="" count="0" memberValueDatatype="5" unbalanced="0"/>
    <cacheHierarchy uniqueName="[판매현황].[주문시간]" caption="주문시간" attribute="1" time="1" defaultMemberUniqueName="[판매현황].[주문시간].[All]" allUniqueName="[판매현황].[주문시간].[All]" dimensionUniqueName="[판매현황]" displayFolder="" count="2" memberValueDatatype="7" unbalanced="0">
      <fieldsUsage count="2">
        <fieldUsage x="-1"/>
        <fieldUsage x="1"/>
      </fieldsUsage>
    </cacheHierarchy>
    <cacheHierarchy uniqueName="[판매현황].[모델명]" caption="모델명" attribute="1" defaultMemberUniqueName="[판매현황].[모델명].[All]" allUniqueName="[판매현황].[모델명].[All]" dimensionUniqueName="[판매현황]" displayFolder="" count="0" memberValueDatatype="130" unbalanced="0"/>
    <cacheHierarchy uniqueName="[판매현황].[수량]" caption="수량" attribute="1" defaultMemberUniqueName="[판매현황].[수량].[All]" allUniqueName="[판매현황].[수량].[All]" dimensionUniqueName="[판매현황]" displayFolder="" count="0" memberValueDatatype="5" unbalanced="0"/>
    <cacheHierarchy uniqueName="[판매현황].[판매금액]" caption="판매금액" attribute="1" defaultMemberUniqueName="[판매현황].[판매금액].[All]" allUniqueName="[판매현황].[판매금액].[All]" dimensionUniqueName="[판매현황]" displayFolder="" count="0" memberValueDatatype="5" unbalanced="0"/>
    <cacheHierarchy uniqueName="[Measures].[__XL_Count 제품]" caption="__XL_Count 제품" measure="1" displayFolder="" measureGroup="제품" count="0" hidden="1"/>
    <cacheHierarchy uniqueName="[Measures].[__XL_Count 판매현황]" caption="__XL_Count 판매현황" measure="1" displayFolder="" measureGroup="판매현황" count="0" hidden="1"/>
    <cacheHierarchy uniqueName="[Measures].[__No measures defined]" caption="__No measures defined" measure="1" displayFolder="" count="0" hidden="1"/>
    <cacheHierarchy uniqueName="[Measures].[합계: 수량]" caption="합계: 수량" measure="1" displayFolder="" measureGroup="판매현황" count="0" hidden="1">
      <extLst>
        <ext xmlns:x15="http://schemas.microsoft.com/office/spreadsheetml/2010/11/main" uri="{B97F6D7D-B522-45F9-BDA1-12C45D357490}">
          <x15:cacheHierarchy aggregatedColumn="7"/>
        </ext>
      </extLst>
    </cacheHierarchy>
    <cacheHierarchy uniqueName="[Measures].[합계: 판매금액]" caption="합계: 판매금액" measure="1" displayFolder="" measureGroup="판매현황" count="0" hidden="1">
      <extLst>
        <ext xmlns:x15="http://schemas.microsoft.com/office/spreadsheetml/2010/11/main" uri="{B97F6D7D-B522-45F9-BDA1-12C45D357490}">
          <x15:cacheHierarchy aggregatedColumn="8"/>
        </ext>
      </extLst>
    </cacheHierarchy>
    <cacheHierarchy uniqueName="[Measures].[평균: 수량]" caption="평균: 수량" measure="1" displayFolder="" measureGroup="판매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7"/>
        </ext>
      </extLst>
    </cacheHierarchy>
    <cacheHierarchy uniqueName="[Measures].[평균: 판매금액]" caption="평균: 판매금액" measure="1" displayFolder="" measureGroup="판매현황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8"/>
        </ext>
      </extLst>
    </cacheHierarchy>
  </cacheHierarchies>
  <kpis count="0"/>
  <dimensions count="3">
    <dimension measure="1" name="Measures" uniqueName="[Measures]" caption="Measures"/>
    <dimension name="제품" uniqueName="[제품]" caption="제품"/>
    <dimension name="판매현황" uniqueName="[판매현황]" caption="판매현황"/>
  </dimensions>
  <measureGroups count="2">
    <measureGroup name="제품" caption="제품"/>
    <measureGroup name="판매현황" caption="판매현황"/>
  </measureGroups>
  <maps count="3">
    <map measureGroup="0" dimension="1"/>
    <map measureGroup="1" dimension="1"/>
    <map measureGroup="1" dimension="2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E0ADFA2-2103-4FF2-BD76-273642909A8A}" name="피벗 테이블2" cacheId="120" dataOnRows="1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>
  <location ref="A3:Q120" firstHeaderRow="1" firstDataRow="2" firstDataCol="2" rowPageCount="1" colPageCount="1"/>
  <pivotFields count="5">
    <pivotField axis="axisPage" compact="0" allDrilled="1" showAll="0" dataSourceSort="1" defaultSubtotal="0" defaultAttributeDrillState="1"/>
    <pivotField axis="axisRow" compact="0" allDrilled="1" showAll="0" dataSourceSort="1" defaultSubtotal="0" defaultAttributeDrillState="1">
      <items count="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axis="axisCol" compact="0" allDrilled="1" showAll="0" dataSourceSort="1" defaultSubtotal="0" defaultAttributeDrillState="1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dataField="1" compact="0" showAll="0" defaultSubtotal="0"/>
    <pivotField dataField="1" compact="0" showAll="0" defaultSubtotal="0"/>
  </pivotFields>
  <rowFields count="2">
    <field x="1"/>
    <field x="-2"/>
  </rowFields>
  <rowItems count="116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>
      <x v="9"/>
    </i>
    <i r="1">
      <x/>
    </i>
    <i r="1" i="1">
      <x v="1"/>
    </i>
    <i>
      <x v="10"/>
    </i>
    <i r="1">
      <x/>
    </i>
    <i r="1" i="1">
      <x v="1"/>
    </i>
    <i>
      <x v="11"/>
    </i>
    <i r="1">
      <x/>
    </i>
    <i r="1" i="1">
      <x v="1"/>
    </i>
    <i>
      <x v="12"/>
    </i>
    <i r="1">
      <x/>
    </i>
    <i r="1" i="1">
      <x v="1"/>
    </i>
    <i>
      <x v="13"/>
    </i>
    <i r="1">
      <x/>
    </i>
    <i r="1" i="1">
      <x v="1"/>
    </i>
    <i>
      <x v="14"/>
    </i>
    <i r="1">
      <x/>
    </i>
    <i r="1" i="1">
      <x v="1"/>
    </i>
    <i>
      <x v="15"/>
    </i>
    <i r="1">
      <x/>
    </i>
    <i r="1" i="1">
      <x v="1"/>
    </i>
    <i>
      <x v="16"/>
    </i>
    <i r="1">
      <x/>
    </i>
    <i r="1" i="1">
      <x v="1"/>
    </i>
    <i>
      <x v="17"/>
    </i>
    <i r="1">
      <x/>
    </i>
    <i r="1" i="1">
      <x v="1"/>
    </i>
    <i>
      <x v="18"/>
    </i>
    <i r="1">
      <x/>
    </i>
    <i r="1" i="1">
      <x v="1"/>
    </i>
    <i>
      <x v="19"/>
    </i>
    <i r="1">
      <x/>
    </i>
    <i r="1" i="1">
      <x v="1"/>
    </i>
    <i>
      <x v="20"/>
    </i>
    <i r="1">
      <x/>
    </i>
    <i r="1" i="1">
      <x v="1"/>
    </i>
    <i>
      <x v="21"/>
    </i>
    <i r="1">
      <x/>
    </i>
    <i r="1" i="1">
      <x v="1"/>
    </i>
    <i>
      <x v="22"/>
    </i>
    <i r="1">
      <x/>
    </i>
    <i r="1" i="1">
      <x v="1"/>
    </i>
    <i>
      <x v="23"/>
    </i>
    <i r="1">
      <x/>
    </i>
    <i r="1" i="1">
      <x v="1"/>
    </i>
    <i>
      <x v="24"/>
    </i>
    <i r="1">
      <x/>
    </i>
    <i r="1" i="1">
      <x v="1"/>
    </i>
    <i>
      <x v="25"/>
    </i>
    <i r="1">
      <x/>
    </i>
    <i r="1" i="1">
      <x v="1"/>
    </i>
    <i>
      <x v="26"/>
    </i>
    <i r="1">
      <x/>
    </i>
    <i r="1" i="1">
      <x v="1"/>
    </i>
    <i>
      <x v="27"/>
    </i>
    <i r="1">
      <x/>
    </i>
    <i r="1" i="1">
      <x v="1"/>
    </i>
    <i>
      <x v="28"/>
    </i>
    <i r="1">
      <x/>
    </i>
    <i r="1" i="1">
      <x v="1"/>
    </i>
    <i>
      <x v="29"/>
    </i>
    <i r="1">
      <x/>
    </i>
    <i r="1" i="1">
      <x v="1"/>
    </i>
    <i>
      <x v="30"/>
    </i>
    <i r="1">
      <x/>
    </i>
    <i r="1" i="1">
      <x v="1"/>
    </i>
    <i>
      <x v="31"/>
    </i>
    <i r="1">
      <x/>
    </i>
    <i r="1" i="1">
      <x v="1"/>
    </i>
    <i>
      <x v="32"/>
    </i>
    <i r="1">
      <x/>
    </i>
    <i r="1" i="1">
      <x v="1"/>
    </i>
    <i>
      <x v="33"/>
    </i>
    <i r="1">
      <x/>
    </i>
    <i r="1" i="1">
      <x v="1"/>
    </i>
    <i>
      <x v="34"/>
    </i>
    <i r="1">
      <x/>
    </i>
    <i r="1" i="1">
      <x v="1"/>
    </i>
    <i>
      <x v="35"/>
    </i>
    <i r="1">
      <x/>
    </i>
    <i r="1" i="1">
      <x v="1"/>
    </i>
    <i>
      <x v="36"/>
    </i>
    <i r="1">
      <x/>
    </i>
    <i r="1" i="1">
      <x v="1"/>
    </i>
    <i>
      <x v="37"/>
    </i>
    <i r="1">
      <x/>
    </i>
    <i r="1" i="1">
      <x v="1"/>
    </i>
    <i t="grand">
      <x/>
    </i>
    <i t="grand" i="1">
      <x/>
    </i>
  </rowItems>
  <colFields count="1">
    <field x="2"/>
  </colFields>
  <col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colItems>
  <pageFields count="1">
    <pageField fld="0" hier="2" name="[제품].[분류코드].[All]" cap="All"/>
  </pageFields>
  <dataFields count="2">
    <dataField name="평균: 수량" fld="3" subtotal="average" baseField="0" baseItem="0"/>
    <dataField name="평균: 판매금액" fld="4" subtotal="average" baseField="0" baseItem="0"/>
  </dataFields>
  <pivotHierarchies count="16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수량"/>
    <pivotHierarchy dragToData="1" caption="평균: 판매금액"/>
  </pivotHierarchies>
  <pivotTableStyleInfo name="PivotStyleLight16" showRowHeaders="1" showColHeaders="1" showRowStripes="0" showColStripes="0" showLastColumn="1"/>
  <rowHierarchiesUsage count="2">
    <rowHierarchyUsage hierarchyUsage="5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>
        <x15:activeTabTopLevelEntity name="[제품]"/>
        <x15:activeTabTopLevelEntity name="[판매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5"/>
  <sheetViews>
    <sheetView workbookViewId="0">
      <selection activeCell="F5" sqref="F5"/>
    </sheetView>
  </sheetViews>
  <sheetFormatPr defaultRowHeight="17.399999999999999"/>
  <cols>
    <col min="2" max="2" width="5.69921875" customWidth="1"/>
    <col min="3" max="7" width="10.8984375" bestFit="1" customWidth="1"/>
    <col min="8" max="8" width="9.09765625" bestFit="1" customWidth="1"/>
    <col min="9" max="9" width="9.3984375" bestFit="1" customWidth="1"/>
  </cols>
  <sheetData>
    <row r="1" spans="1:7">
      <c r="A1" t="s">
        <v>0</v>
      </c>
    </row>
    <row r="2" spans="1:7" ht="21">
      <c r="A2" s="28" t="s">
        <v>1</v>
      </c>
      <c r="B2" s="28"/>
      <c r="C2" s="28"/>
      <c r="D2" s="28"/>
      <c r="E2" s="28"/>
      <c r="F2" s="28"/>
      <c r="G2" s="28"/>
    </row>
    <row r="3" spans="1:7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>
      <c r="A4" s="1" t="s">
        <v>9</v>
      </c>
      <c r="B4" s="1" t="s">
        <v>10</v>
      </c>
      <c r="C4" s="2">
        <v>4500000</v>
      </c>
      <c r="D4" s="2">
        <f t="shared" ref="D4" si="0">C4*80%</f>
        <v>3600000</v>
      </c>
      <c r="E4" s="2">
        <f t="shared" ref="E4" si="1">C4+D4</f>
        <v>8100000</v>
      </c>
      <c r="F4" s="2">
        <f t="shared" ref="F4" si="2">E4*12%</f>
        <v>972000</v>
      </c>
      <c r="G4" s="2">
        <f t="shared" ref="G4" si="3">E4-F4</f>
        <v>7128000</v>
      </c>
    </row>
    <row r="5" spans="1:7">
      <c r="A5" s="1" t="s">
        <v>11</v>
      </c>
      <c r="B5" s="1" t="s">
        <v>12</v>
      </c>
      <c r="C5" s="2">
        <v>2500000</v>
      </c>
      <c r="D5" s="2">
        <f t="shared" ref="D5:D23" si="4">C5*80%</f>
        <v>2000000</v>
      </c>
      <c r="E5" s="2">
        <f t="shared" ref="E5:E23" si="5">C5+D5</f>
        <v>4500000</v>
      </c>
      <c r="F5" s="2">
        <f t="shared" ref="F5:F23" si="6">E5*12%</f>
        <v>540000</v>
      </c>
      <c r="G5" s="2">
        <f t="shared" ref="G5:G23" si="7">E5-F5</f>
        <v>3960000</v>
      </c>
    </row>
    <row r="6" spans="1:7">
      <c r="A6" s="1" t="s">
        <v>13</v>
      </c>
      <c r="B6" s="1" t="s">
        <v>10</v>
      </c>
      <c r="C6" s="2">
        <v>3350000</v>
      </c>
      <c r="D6" s="2">
        <f t="shared" si="4"/>
        <v>2680000</v>
      </c>
      <c r="E6" s="2">
        <f t="shared" si="5"/>
        <v>6030000</v>
      </c>
      <c r="F6" s="2">
        <f t="shared" si="6"/>
        <v>723600</v>
      </c>
      <c r="G6" s="2">
        <f t="shared" si="7"/>
        <v>5306400</v>
      </c>
    </row>
    <row r="7" spans="1:7">
      <c r="A7" s="1" t="s">
        <v>14</v>
      </c>
      <c r="B7" s="1" t="s">
        <v>15</v>
      </c>
      <c r="C7" s="2">
        <v>2860000</v>
      </c>
      <c r="D7" s="2">
        <f t="shared" si="4"/>
        <v>2288000</v>
      </c>
      <c r="E7" s="2">
        <f t="shared" si="5"/>
        <v>5148000</v>
      </c>
      <c r="F7" s="2">
        <f t="shared" si="6"/>
        <v>617760</v>
      </c>
      <c r="G7" s="2">
        <f t="shared" si="7"/>
        <v>4530240</v>
      </c>
    </row>
    <row r="8" spans="1:7">
      <c r="A8" s="1" t="s">
        <v>16</v>
      </c>
      <c r="B8" s="1" t="s">
        <v>12</v>
      </c>
      <c r="C8" s="2">
        <v>2350000</v>
      </c>
      <c r="D8" s="2">
        <f t="shared" si="4"/>
        <v>1880000</v>
      </c>
      <c r="E8" s="2">
        <f t="shared" si="5"/>
        <v>4230000</v>
      </c>
      <c r="F8" s="2">
        <f t="shared" si="6"/>
        <v>507600</v>
      </c>
      <c r="G8" s="2">
        <f t="shared" si="7"/>
        <v>3722400</v>
      </c>
    </row>
    <row r="9" spans="1:7">
      <c r="A9" s="1" t="s">
        <v>17</v>
      </c>
      <c r="B9" s="1" t="s">
        <v>18</v>
      </c>
      <c r="C9" s="2">
        <v>2300000</v>
      </c>
      <c r="D9" s="2">
        <f t="shared" si="4"/>
        <v>1840000</v>
      </c>
      <c r="E9" s="2">
        <f t="shared" si="5"/>
        <v>4140000</v>
      </c>
      <c r="F9" s="2">
        <f t="shared" si="6"/>
        <v>496800</v>
      </c>
      <c r="G9" s="2">
        <f t="shared" si="7"/>
        <v>3643200</v>
      </c>
    </row>
    <row r="10" spans="1:7">
      <c r="A10" s="1" t="s">
        <v>19</v>
      </c>
      <c r="B10" s="1" t="s">
        <v>15</v>
      </c>
      <c r="C10" s="2">
        <v>3700000</v>
      </c>
      <c r="D10" s="2">
        <f t="shared" si="4"/>
        <v>2960000</v>
      </c>
      <c r="E10" s="2">
        <f t="shared" si="5"/>
        <v>6660000</v>
      </c>
      <c r="F10" s="2">
        <f t="shared" si="6"/>
        <v>799200</v>
      </c>
      <c r="G10" s="2">
        <f t="shared" si="7"/>
        <v>5860800</v>
      </c>
    </row>
    <row r="11" spans="1:7">
      <c r="A11" s="1" t="s">
        <v>20</v>
      </c>
      <c r="B11" s="1" t="s">
        <v>18</v>
      </c>
      <c r="C11" s="2">
        <v>2100000</v>
      </c>
      <c r="D11" s="2">
        <f t="shared" si="4"/>
        <v>1680000</v>
      </c>
      <c r="E11" s="2">
        <f t="shared" si="5"/>
        <v>3780000</v>
      </c>
      <c r="F11" s="2">
        <f t="shared" si="6"/>
        <v>453600</v>
      </c>
      <c r="G11" s="2">
        <f t="shared" si="7"/>
        <v>3326400</v>
      </c>
    </row>
    <row r="12" spans="1:7">
      <c r="A12" s="1" t="s">
        <v>168</v>
      </c>
      <c r="B12" s="1" t="s">
        <v>15</v>
      </c>
      <c r="C12" s="2">
        <v>2500000</v>
      </c>
      <c r="D12" s="2">
        <f t="shared" si="4"/>
        <v>2000000</v>
      </c>
      <c r="E12" s="2">
        <f t="shared" si="5"/>
        <v>4500000</v>
      </c>
      <c r="F12" s="2">
        <f t="shared" si="6"/>
        <v>540000</v>
      </c>
      <c r="G12" s="2">
        <f t="shared" si="7"/>
        <v>3960000</v>
      </c>
    </row>
    <row r="13" spans="1:7">
      <c r="A13" s="1" t="s">
        <v>169</v>
      </c>
      <c r="B13" s="1" t="s">
        <v>180</v>
      </c>
      <c r="C13" s="2">
        <v>1900000</v>
      </c>
      <c r="D13" s="2">
        <f t="shared" si="4"/>
        <v>1520000</v>
      </c>
      <c r="E13" s="2">
        <f t="shared" si="5"/>
        <v>3420000</v>
      </c>
      <c r="F13" s="2">
        <f t="shared" si="6"/>
        <v>410400</v>
      </c>
      <c r="G13" s="2">
        <f t="shared" si="7"/>
        <v>3009600</v>
      </c>
    </row>
    <row r="14" spans="1:7">
      <c r="A14" s="1" t="s">
        <v>170</v>
      </c>
      <c r="B14" s="1" t="s">
        <v>10</v>
      </c>
      <c r="C14" s="2">
        <v>3350000</v>
      </c>
      <c r="D14" s="2">
        <f t="shared" si="4"/>
        <v>2680000</v>
      </c>
      <c r="E14" s="2">
        <f t="shared" si="5"/>
        <v>6030000</v>
      </c>
      <c r="F14" s="2">
        <f t="shared" si="6"/>
        <v>723600</v>
      </c>
      <c r="G14" s="2">
        <f t="shared" si="7"/>
        <v>5306400</v>
      </c>
    </row>
    <row r="15" spans="1:7">
      <c r="A15" s="1" t="s">
        <v>171</v>
      </c>
      <c r="B15" s="1" t="s">
        <v>12</v>
      </c>
      <c r="C15" s="2">
        <v>2360000</v>
      </c>
      <c r="D15" s="2">
        <f t="shared" si="4"/>
        <v>1888000</v>
      </c>
      <c r="E15" s="2">
        <f t="shared" si="5"/>
        <v>4248000</v>
      </c>
      <c r="F15" s="2">
        <f t="shared" si="6"/>
        <v>509760</v>
      </c>
      <c r="G15" s="2">
        <f t="shared" si="7"/>
        <v>3738240</v>
      </c>
    </row>
    <row r="16" spans="1:7">
      <c r="A16" s="1" t="s">
        <v>172</v>
      </c>
      <c r="B16" s="1" t="s">
        <v>112</v>
      </c>
      <c r="C16" s="2">
        <v>3350000</v>
      </c>
      <c r="D16" s="2">
        <f t="shared" si="4"/>
        <v>2680000</v>
      </c>
      <c r="E16" s="2">
        <f t="shared" si="5"/>
        <v>6030000</v>
      </c>
      <c r="F16" s="2">
        <f t="shared" si="6"/>
        <v>723600</v>
      </c>
      <c r="G16" s="2">
        <f t="shared" si="7"/>
        <v>5306400</v>
      </c>
    </row>
    <row r="17" spans="1:7">
      <c r="A17" s="1" t="s">
        <v>173</v>
      </c>
      <c r="B17" s="1" t="s">
        <v>181</v>
      </c>
      <c r="C17" s="2">
        <v>2800000</v>
      </c>
      <c r="D17" s="2">
        <f t="shared" si="4"/>
        <v>2240000</v>
      </c>
      <c r="E17" s="2">
        <f t="shared" si="5"/>
        <v>5040000</v>
      </c>
      <c r="F17" s="2">
        <f t="shared" si="6"/>
        <v>604800</v>
      </c>
      <c r="G17" s="2">
        <f t="shared" si="7"/>
        <v>4435200</v>
      </c>
    </row>
    <row r="18" spans="1:7">
      <c r="A18" s="1" t="s">
        <v>174</v>
      </c>
      <c r="B18" s="1" t="s">
        <v>18</v>
      </c>
      <c r="C18" s="2">
        <v>2100000</v>
      </c>
      <c r="D18" s="2">
        <f t="shared" si="4"/>
        <v>1680000</v>
      </c>
      <c r="E18" s="2">
        <f t="shared" si="5"/>
        <v>3780000</v>
      </c>
      <c r="F18" s="2">
        <f t="shared" si="6"/>
        <v>453600</v>
      </c>
      <c r="G18" s="2">
        <f t="shared" si="7"/>
        <v>3326400</v>
      </c>
    </row>
    <row r="19" spans="1:7">
      <c r="A19" s="1" t="s">
        <v>175</v>
      </c>
      <c r="B19" s="1" t="s">
        <v>15</v>
      </c>
      <c r="C19" s="2">
        <v>3500000</v>
      </c>
      <c r="D19" s="2">
        <f t="shared" si="4"/>
        <v>2800000</v>
      </c>
      <c r="E19" s="2">
        <f t="shared" si="5"/>
        <v>6300000</v>
      </c>
      <c r="F19" s="2">
        <f t="shared" si="6"/>
        <v>756000</v>
      </c>
      <c r="G19" s="2">
        <f t="shared" si="7"/>
        <v>5544000</v>
      </c>
    </row>
    <row r="20" spans="1:7">
      <c r="A20" s="1" t="s">
        <v>176</v>
      </c>
      <c r="B20" s="1" t="s">
        <v>12</v>
      </c>
      <c r="C20" s="2">
        <v>3000000</v>
      </c>
      <c r="D20" s="2">
        <f t="shared" si="4"/>
        <v>2400000</v>
      </c>
      <c r="E20" s="2">
        <f t="shared" si="5"/>
        <v>5400000</v>
      </c>
      <c r="F20" s="2">
        <f t="shared" si="6"/>
        <v>648000</v>
      </c>
      <c r="G20" s="2">
        <f t="shared" si="7"/>
        <v>4752000</v>
      </c>
    </row>
    <row r="21" spans="1:7">
      <c r="A21" s="1" t="s">
        <v>177</v>
      </c>
      <c r="B21" s="1" t="s">
        <v>110</v>
      </c>
      <c r="C21" s="2">
        <v>5200000</v>
      </c>
      <c r="D21" s="2">
        <f t="shared" si="4"/>
        <v>4160000</v>
      </c>
      <c r="E21" s="2">
        <f t="shared" si="5"/>
        <v>9360000</v>
      </c>
      <c r="F21" s="2">
        <f t="shared" si="6"/>
        <v>1123200</v>
      </c>
      <c r="G21" s="2">
        <f t="shared" si="7"/>
        <v>8236800</v>
      </c>
    </row>
    <row r="22" spans="1:7">
      <c r="A22" s="1" t="s">
        <v>178</v>
      </c>
      <c r="B22" s="1" t="s">
        <v>18</v>
      </c>
      <c r="C22" s="2">
        <v>2350000</v>
      </c>
      <c r="D22" s="2">
        <f t="shared" si="4"/>
        <v>1880000</v>
      </c>
      <c r="E22" s="2">
        <f t="shared" si="5"/>
        <v>4230000</v>
      </c>
      <c r="F22" s="2">
        <f t="shared" si="6"/>
        <v>507600</v>
      </c>
      <c r="G22" s="2">
        <f t="shared" si="7"/>
        <v>3722400</v>
      </c>
    </row>
    <row r="23" spans="1:7">
      <c r="A23" s="1" t="s">
        <v>179</v>
      </c>
      <c r="B23" s="1" t="s">
        <v>10</v>
      </c>
      <c r="C23" s="2">
        <v>4860000</v>
      </c>
      <c r="D23" s="2">
        <f t="shared" si="4"/>
        <v>3888000</v>
      </c>
      <c r="E23" s="2">
        <f t="shared" si="5"/>
        <v>8748000</v>
      </c>
      <c r="F23" s="2">
        <f t="shared" si="6"/>
        <v>1049760</v>
      </c>
      <c r="G23" s="2">
        <f t="shared" si="7"/>
        <v>7698240</v>
      </c>
    </row>
    <row r="25" spans="1:7">
      <c r="A25" s="24" t="s">
        <v>182</v>
      </c>
    </row>
    <row r="26" spans="1:7">
      <c r="A26" t="b">
        <f>OR(  AND(C4&gt;=3500000, C4&lt;=4000000), G4&gt;=AVERAGE(G4:G23)  )</f>
        <v>1</v>
      </c>
    </row>
    <row r="28" spans="1:7">
      <c r="A28" s="1" t="s">
        <v>2</v>
      </c>
      <c r="B28" s="1" t="s">
        <v>3</v>
      </c>
      <c r="C28" s="1" t="s">
        <v>4</v>
      </c>
      <c r="D28" s="1" t="s">
        <v>5</v>
      </c>
      <c r="E28" s="1" t="s">
        <v>6</v>
      </c>
      <c r="F28" s="1" t="s">
        <v>7</v>
      </c>
      <c r="G28" s="1" t="s">
        <v>8</v>
      </c>
    </row>
    <row r="29" spans="1:7">
      <c r="A29" s="1" t="s">
        <v>9</v>
      </c>
      <c r="B29" s="1" t="s">
        <v>10</v>
      </c>
      <c r="C29" s="2">
        <v>4500000</v>
      </c>
      <c r="D29" s="2">
        <v>3600000</v>
      </c>
      <c r="E29" s="2">
        <v>8100000</v>
      </c>
      <c r="F29" s="2">
        <v>972000</v>
      </c>
      <c r="G29" s="2">
        <v>7128000</v>
      </c>
    </row>
    <row r="30" spans="1:7">
      <c r="A30" s="1" t="s">
        <v>13</v>
      </c>
      <c r="B30" s="1" t="s">
        <v>10</v>
      </c>
      <c r="C30" s="2">
        <v>3350000</v>
      </c>
      <c r="D30" s="2">
        <v>2680000</v>
      </c>
      <c r="E30" s="2">
        <v>6030000</v>
      </c>
      <c r="F30" s="2">
        <v>723600</v>
      </c>
      <c r="G30" s="2">
        <v>5306400</v>
      </c>
    </row>
    <row r="31" spans="1:7">
      <c r="A31" s="1" t="s">
        <v>19</v>
      </c>
      <c r="B31" s="1" t="s">
        <v>15</v>
      </c>
      <c r="C31" s="2">
        <v>3700000</v>
      </c>
      <c r="D31" s="2">
        <v>2960000</v>
      </c>
      <c r="E31" s="2">
        <v>6660000</v>
      </c>
      <c r="F31" s="2">
        <v>799200</v>
      </c>
      <c r="G31" s="2">
        <v>5860800</v>
      </c>
    </row>
    <row r="32" spans="1:7">
      <c r="A32" s="1" t="s">
        <v>170</v>
      </c>
      <c r="B32" s="1" t="s">
        <v>10</v>
      </c>
      <c r="C32" s="2">
        <v>3350000</v>
      </c>
      <c r="D32" s="2">
        <v>2680000</v>
      </c>
      <c r="E32" s="2">
        <v>6030000</v>
      </c>
      <c r="F32" s="2">
        <v>723600</v>
      </c>
      <c r="G32" s="2">
        <v>5306400</v>
      </c>
    </row>
    <row r="33" spans="1:7">
      <c r="A33" s="1" t="s">
        <v>175</v>
      </c>
      <c r="B33" s="1" t="s">
        <v>15</v>
      </c>
      <c r="C33" s="2">
        <v>3500000</v>
      </c>
      <c r="D33" s="2">
        <v>2800000</v>
      </c>
      <c r="E33" s="2">
        <v>6300000</v>
      </c>
      <c r="F33" s="2">
        <v>756000</v>
      </c>
      <c r="G33" s="2">
        <v>5544000</v>
      </c>
    </row>
    <row r="34" spans="1:7">
      <c r="A34" s="1" t="s">
        <v>177</v>
      </c>
      <c r="B34" s="1" t="s">
        <v>110</v>
      </c>
      <c r="C34" s="2">
        <v>5200000</v>
      </c>
      <c r="D34" s="2">
        <v>4160000</v>
      </c>
      <c r="E34" s="2">
        <v>9360000</v>
      </c>
      <c r="F34" s="2">
        <v>1123200</v>
      </c>
      <c r="G34" s="2">
        <v>8236800</v>
      </c>
    </row>
    <row r="35" spans="1:7">
      <c r="A35" s="1" t="s">
        <v>179</v>
      </c>
      <c r="B35" s="1" t="s">
        <v>10</v>
      </c>
      <c r="C35" s="2">
        <v>4860000</v>
      </c>
      <c r="D35" s="2">
        <v>3888000</v>
      </c>
      <c r="E35" s="2">
        <v>8748000</v>
      </c>
      <c r="F35" s="2">
        <v>1049760</v>
      </c>
      <c r="G35" s="2">
        <v>7698240</v>
      </c>
    </row>
  </sheetData>
  <mergeCells count="1">
    <mergeCell ref="A2:G2"/>
  </mergeCells>
  <phoneticPr fontId="1" type="noConversion"/>
  <conditionalFormatting sqref="C3:G23">
    <cfRule type="expression" dxfId="0" priority="1">
      <formula>ISEVEN(COLUMN())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26463-30DF-4516-85A0-2E01125F62C1}">
  <sheetPr codeName="Sheet3"/>
  <dimension ref="B3:G12"/>
  <sheetViews>
    <sheetView zoomScaleNormal="100" zoomScaleSheetLayoutView="100" workbookViewId="0">
      <selection activeCell="I16" sqref="I16"/>
    </sheetView>
  </sheetViews>
  <sheetFormatPr defaultRowHeight="17.399999999999999"/>
  <cols>
    <col min="4" max="4" width="13" customWidth="1"/>
    <col min="5" max="5" width="10.8984375" bestFit="1" customWidth="1"/>
    <col min="7" max="7" width="10.5" customWidth="1"/>
  </cols>
  <sheetData>
    <row r="3" spans="2:7">
      <c r="B3" t="s">
        <v>22</v>
      </c>
    </row>
    <row r="4" spans="2:7">
      <c r="B4" s="1" t="s">
        <v>23</v>
      </c>
      <c r="C4" s="1" t="s">
        <v>24</v>
      </c>
      <c r="D4" s="1" t="s">
        <v>25</v>
      </c>
      <c r="E4" s="1" t="s">
        <v>26</v>
      </c>
      <c r="F4" s="1" t="s">
        <v>27</v>
      </c>
      <c r="G4" s="1" t="s">
        <v>28</v>
      </c>
    </row>
    <row r="5" spans="2:7">
      <c r="B5" s="1" t="s">
        <v>29</v>
      </c>
      <c r="C5" s="1" t="s">
        <v>30</v>
      </c>
      <c r="D5" s="23">
        <v>44992</v>
      </c>
      <c r="E5" s="3">
        <v>179000</v>
      </c>
      <c r="F5" s="25">
        <f>_xlfn.RANK.EQ(E5,$E$5:$E$12)</f>
        <v>6</v>
      </c>
      <c r="G5" s="26" t="str">
        <f t="shared" ref="G5:G12" si="0">IF(WEEKDAY(D5,2)&gt;=5,"주말출발","주중출발")</f>
        <v>주중출발</v>
      </c>
    </row>
    <row r="6" spans="2:7">
      <c r="B6" s="1" t="s">
        <v>31</v>
      </c>
      <c r="C6" s="1" t="s">
        <v>30</v>
      </c>
      <c r="D6" s="23">
        <v>44995</v>
      </c>
      <c r="E6" s="3">
        <v>159000</v>
      </c>
      <c r="F6" s="25">
        <f t="shared" ref="F6:F12" si="1">_xlfn.RANK.EQ(E6,$E$5:$E$12)</f>
        <v>8</v>
      </c>
      <c r="G6" s="26" t="str">
        <f t="shared" si="0"/>
        <v>주말출발</v>
      </c>
    </row>
    <row r="7" spans="2:7">
      <c r="B7" s="1" t="s">
        <v>32</v>
      </c>
      <c r="C7" s="1" t="s">
        <v>33</v>
      </c>
      <c r="D7" s="23">
        <v>44999</v>
      </c>
      <c r="E7" s="3">
        <v>459000</v>
      </c>
      <c r="F7" s="25">
        <f t="shared" si="1"/>
        <v>1</v>
      </c>
      <c r="G7" s="26" t="str">
        <f t="shared" si="0"/>
        <v>주중출발</v>
      </c>
    </row>
    <row r="8" spans="2:7">
      <c r="B8" s="1" t="s">
        <v>34</v>
      </c>
      <c r="C8" s="1" t="s">
        <v>33</v>
      </c>
      <c r="D8" s="23">
        <v>44999</v>
      </c>
      <c r="E8" s="3">
        <v>329000</v>
      </c>
      <c r="F8" s="25">
        <f t="shared" si="1"/>
        <v>2</v>
      </c>
      <c r="G8" s="26" t="str">
        <f t="shared" si="0"/>
        <v>주중출발</v>
      </c>
    </row>
    <row r="9" spans="2:7">
      <c r="B9" s="1" t="s">
        <v>35</v>
      </c>
      <c r="C9" s="1" t="s">
        <v>30</v>
      </c>
      <c r="D9" s="23">
        <v>44995</v>
      </c>
      <c r="E9" s="3">
        <v>199000</v>
      </c>
      <c r="F9" s="25">
        <f t="shared" si="1"/>
        <v>5</v>
      </c>
      <c r="G9" s="26" t="str">
        <f t="shared" si="0"/>
        <v>주말출발</v>
      </c>
    </row>
    <row r="10" spans="2:7">
      <c r="B10" s="1" t="s">
        <v>36</v>
      </c>
      <c r="C10" s="1" t="s">
        <v>30</v>
      </c>
      <c r="D10" s="23">
        <v>45002</v>
      </c>
      <c r="E10" s="3">
        <v>169000</v>
      </c>
      <c r="F10" s="25">
        <f t="shared" si="1"/>
        <v>7</v>
      </c>
      <c r="G10" s="26" t="str">
        <f t="shared" si="0"/>
        <v>주말출발</v>
      </c>
    </row>
    <row r="11" spans="2:7">
      <c r="B11" s="1" t="s">
        <v>37</v>
      </c>
      <c r="C11" s="1" t="s">
        <v>30</v>
      </c>
      <c r="D11" s="23">
        <v>44995</v>
      </c>
      <c r="E11" s="3">
        <v>239000</v>
      </c>
      <c r="F11" s="25">
        <f t="shared" si="1"/>
        <v>4</v>
      </c>
      <c r="G11" s="26" t="str">
        <f t="shared" si="0"/>
        <v>주말출발</v>
      </c>
    </row>
    <row r="12" spans="2:7">
      <c r="B12" s="1" t="s">
        <v>38</v>
      </c>
      <c r="C12" s="1" t="s">
        <v>33</v>
      </c>
      <c r="D12" s="23">
        <v>45002</v>
      </c>
      <c r="E12" s="3">
        <v>329000</v>
      </c>
      <c r="F12" s="25">
        <f t="shared" si="1"/>
        <v>2</v>
      </c>
      <c r="G12" s="26" t="str">
        <f t="shared" si="0"/>
        <v>주말출발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40"/>
  <sheetViews>
    <sheetView zoomScaleNormal="100" workbookViewId="0">
      <selection activeCell="H40" sqref="H40"/>
    </sheetView>
  </sheetViews>
  <sheetFormatPr defaultRowHeight="17.399999999999999"/>
  <cols>
    <col min="1" max="1" width="12.09765625" customWidth="1"/>
    <col min="2" max="2" width="15.8984375" customWidth="1"/>
    <col min="3" max="3" width="13.5" customWidth="1"/>
    <col min="5" max="5" width="13" customWidth="1"/>
    <col min="6" max="6" width="12.19921875" customWidth="1"/>
    <col min="7" max="7" width="15" customWidth="1"/>
    <col min="8" max="8" width="14.8984375" customWidth="1"/>
  </cols>
  <sheetData>
    <row r="1" spans="1:8">
      <c r="A1" t="s">
        <v>0</v>
      </c>
      <c r="B1" t="s">
        <v>39</v>
      </c>
    </row>
    <row r="2" spans="1:8">
      <c r="A2" s="1" t="s">
        <v>40</v>
      </c>
      <c r="B2" s="1" t="s">
        <v>41</v>
      </c>
      <c r="C2" s="1" t="s">
        <v>42</v>
      </c>
      <c r="D2" s="1" t="s">
        <v>43</v>
      </c>
      <c r="E2" s="1" t="s">
        <v>44</v>
      </c>
      <c r="F2" s="1" t="s">
        <v>45</v>
      </c>
      <c r="G2" s="1" t="s">
        <v>46</v>
      </c>
    </row>
    <row r="3" spans="1:8">
      <c r="A3" s="1" t="s">
        <v>47</v>
      </c>
      <c r="B3" s="4">
        <v>15</v>
      </c>
      <c r="C3" s="4">
        <v>175</v>
      </c>
      <c r="D3" s="4">
        <v>35</v>
      </c>
      <c r="E3" s="4">
        <v>20</v>
      </c>
      <c r="F3" s="4">
        <v>320</v>
      </c>
      <c r="G3" s="4">
        <v>186</v>
      </c>
    </row>
    <row r="5" spans="1:8">
      <c r="A5" t="s">
        <v>21</v>
      </c>
    </row>
    <row r="6" spans="1:8">
      <c r="A6" s="1" t="s">
        <v>48</v>
      </c>
      <c r="B6" s="1" t="s">
        <v>49</v>
      </c>
      <c r="C6" s="5" t="s">
        <v>50</v>
      </c>
      <c r="D6" s="5" t="s">
        <v>75</v>
      </c>
      <c r="E6" s="5" t="s">
        <v>76</v>
      </c>
      <c r="F6" s="5" t="s">
        <v>77</v>
      </c>
      <c r="G6" s="5" t="s">
        <v>78</v>
      </c>
      <c r="H6" s="5" t="s">
        <v>79</v>
      </c>
    </row>
    <row r="7" spans="1:8">
      <c r="A7" s="1" t="s">
        <v>51</v>
      </c>
      <c r="B7" s="6">
        <v>0.05</v>
      </c>
      <c r="C7" s="1" cm="1">
        <f t="array" ref="C7">MEDIAN( IF($A$13:$A$30=A7, $D$13:$D$30 ) )</f>
        <v>185</v>
      </c>
      <c r="D7" s="4" cm="1">
        <f t="array" ref="D7">SUM((CHOOSE(WEEKDAY($B$13:$B$30,2),"월","화","수","목","금")=D$6)*($A$13:$A$30=$A7))</f>
        <v>0</v>
      </c>
      <c r="E7" s="4" cm="1">
        <f t="array" ref="E7">SUM((CHOOSE(WEEKDAY($B$13:$B$30,2),"월","화","수","목","금")=E$6)*($A$13:$A$30=$A7))</f>
        <v>0</v>
      </c>
      <c r="F7" s="4" cm="1">
        <f t="array" ref="F7">SUM((CHOOSE(WEEKDAY($B$13:$B$30,2),"월","화","수","목","금")=F$6)*($A$13:$A$30=$A7))</f>
        <v>0</v>
      </c>
      <c r="G7" s="4" cm="1">
        <f t="array" ref="G7">SUM((CHOOSE(WEEKDAY($B$13:$B$30,2),"월","화","수","목","금")=G$6)*($A$13:$A$30=$A7))</f>
        <v>2</v>
      </c>
      <c r="H7" s="4" cm="1">
        <f t="array" ref="H7">SUM((CHOOSE(WEEKDAY($B$13:$B$30,2),"월","화","수","목","금")=H$6)*($A$13:$A$30=$A7))</f>
        <v>2</v>
      </c>
    </row>
    <row r="8" spans="1:8">
      <c r="A8" s="1" t="s">
        <v>52</v>
      </c>
      <c r="B8" s="6">
        <v>7.0000000000000007E-2</v>
      </c>
      <c r="C8" s="1" cm="1">
        <f t="array" ref="C8">MEDIAN( IF($A$13:$A$30=A8, $D$13:$D$30 ) )</f>
        <v>175</v>
      </c>
      <c r="D8" s="4" cm="1">
        <f t="array" ref="D8">SUM((CHOOSE(WEEKDAY($B$13:$B$30,2),"월","화","수","목","금")=D$6)*($A$13:$A$30=$A8))</f>
        <v>0</v>
      </c>
      <c r="E8" s="4" cm="1">
        <f t="array" ref="E8">SUM((CHOOSE(WEEKDAY($B$13:$B$30,2),"월","화","수","목","금")=E$6)*($A$13:$A$30=$A8))</f>
        <v>1</v>
      </c>
      <c r="F8" s="4" cm="1">
        <f t="array" ref="F8">SUM((CHOOSE(WEEKDAY($B$13:$B$30,2),"월","화","수","목","금")=F$6)*($A$13:$A$30=$A8))</f>
        <v>1</v>
      </c>
      <c r="G8" s="4" cm="1">
        <f t="array" ref="G8">SUM((CHOOSE(WEEKDAY($B$13:$B$30,2),"월","화","수","목","금")=G$6)*($A$13:$A$30=$A8))</f>
        <v>3</v>
      </c>
      <c r="H8" s="4" cm="1">
        <f t="array" ref="H8">SUM((CHOOSE(WEEKDAY($B$13:$B$30,2),"월","화","수","목","금")=H$6)*($A$13:$A$30=$A8))</f>
        <v>1</v>
      </c>
    </row>
    <row r="9" spans="1:8">
      <c r="A9" s="1" t="s">
        <v>53</v>
      </c>
      <c r="B9" s="6">
        <v>0.1</v>
      </c>
      <c r="C9" s="1" cm="1">
        <f t="array" ref="C9">MEDIAN( IF($A$13:$A$30=A9, $D$13:$D$30 ) )</f>
        <v>165</v>
      </c>
      <c r="D9" s="4" cm="1">
        <f t="array" ref="D9">SUM((CHOOSE(WEEKDAY($B$13:$B$30,2),"월","화","수","목","금")=D$6)*($A$13:$A$30=$A9))</f>
        <v>1</v>
      </c>
      <c r="E9" s="4" cm="1">
        <f t="array" ref="E9">SUM((CHOOSE(WEEKDAY($B$13:$B$30,2),"월","화","수","목","금")=E$6)*($A$13:$A$30=$A9))</f>
        <v>3</v>
      </c>
      <c r="F9" s="4" cm="1">
        <f t="array" ref="F9">SUM((CHOOSE(WEEKDAY($B$13:$B$30,2),"월","화","수","목","금")=F$6)*($A$13:$A$30=$A9))</f>
        <v>1</v>
      </c>
      <c r="G9" s="4" cm="1">
        <f t="array" ref="G9">SUM((CHOOSE(WEEKDAY($B$13:$B$30,2),"월","화","수","목","금")=G$6)*($A$13:$A$30=$A9))</f>
        <v>1</v>
      </c>
      <c r="H9" s="4" cm="1">
        <f t="array" ref="H9">SUM((CHOOSE(WEEKDAY($B$13:$B$30,2),"월","화","수","목","금")=H$6)*($A$13:$A$30=$A9))</f>
        <v>2</v>
      </c>
    </row>
    <row r="11" spans="1:8">
      <c r="A11" t="s">
        <v>54</v>
      </c>
    </row>
    <row r="12" spans="1:8">
      <c r="A12" s="1" t="s">
        <v>48</v>
      </c>
      <c r="B12" s="1" t="s">
        <v>55</v>
      </c>
      <c r="C12" s="1" t="s">
        <v>56</v>
      </c>
      <c r="D12" s="1" t="s">
        <v>57</v>
      </c>
      <c r="E12" s="5" t="s">
        <v>47</v>
      </c>
      <c r="F12" s="5" t="s">
        <v>26</v>
      </c>
      <c r="G12" s="5" t="s">
        <v>58</v>
      </c>
    </row>
    <row r="13" spans="1:8">
      <c r="A13" s="1" t="s">
        <v>51</v>
      </c>
      <c r="B13" s="7">
        <v>44987</v>
      </c>
      <c r="C13" s="1" t="s">
        <v>41</v>
      </c>
      <c r="D13" s="4">
        <v>205</v>
      </c>
      <c r="E13" s="8">
        <f>HLOOKUP( C13, $B$2:$G$3, 2, FALSE) * IF(D13&lt;=100, 1.1, 1)</f>
        <v>15</v>
      </c>
      <c r="F13" s="9">
        <f t="array" ref="F13:F30">D13:D30*E13:E30</f>
        <v>3075</v>
      </c>
      <c r="G13" s="10">
        <f>F13*(1-VLOOKUP(A13, $A$7:$B$9, 2, FALSE)  )</f>
        <v>2921.25</v>
      </c>
    </row>
    <row r="14" spans="1:8">
      <c r="A14" s="1" t="s">
        <v>52</v>
      </c>
      <c r="B14" s="7">
        <v>44987</v>
      </c>
      <c r="C14" s="1" t="s">
        <v>42</v>
      </c>
      <c r="D14" s="4">
        <v>100</v>
      </c>
      <c r="E14" s="8">
        <f t="shared" ref="E14:E30" si="0">HLOOKUP( C14, $B$2:$G$3, 2, FALSE) * IF(D14&lt;=100, 1.1, 1)</f>
        <v>192.50000000000003</v>
      </c>
      <c r="F14" s="9">
        <v>19250.000000000004</v>
      </c>
      <c r="G14" s="10">
        <f t="shared" ref="G14:G30" si="1">F14*(1-VLOOKUP(A14, $A$7:$B$9, 2, FALSE)  )</f>
        <v>17902.500000000004</v>
      </c>
    </row>
    <row r="15" spans="1:8">
      <c r="A15" s="1" t="s">
        <v>53</v>
      </c>
      <c r="B15" s="7">
        <v>44992</v>
      </c>
      <c r="C15" s="1" t="s">
        <v>42</v>
      </c>
      <c r="D15" s="4">
        <v>150</v>
      </c>
      <c r="E15" s="8">
        <f t="shared" si="0"/>
        <v>175</v>
      </c>
      <c r="F15" s="9">
        <v>26250</v>
      </c>
      <c r="G15" s="10">
        <f t="shared" si="1"/>
        <v>23625</v>
      </c>
    </row>
    <row r="16" spans="1:8">
      <c r="A16" s="1" t="s">
        <v>53</v>
      </c>
      <c r="B16" s="7">
        <v>44992</v>
      </c>
      <c r="C16" s="1" t="s">
        <v>43</v>
      </c>
      <c r="D16" s="4">
        <v>105</v>
      </c>
      <c r="E16" s="8">
        <f t="shared" si="0"/>
        <v>35</v>
      </c>
      <c r="F16" s="9">
        <v>3675</v>
      </c>
      <c r="G16" s="10">
        <f t="shared" si="1"/>
        <v>3307.5</v>
      </c>
    </row>
    <row r="17" spans="1:7">
      <c r="A17" s="1" t="s">
        <v>53</v>
      </c>
      <c r="B17" s="7">
        <v>45019</v>
      </c>
      <c r="C17" s="1" t="s">
        <v>41</v>
      </c>
      <c r="D17" s="4">
        <v>100</v>
      </c>
      <c r="E17" s="8">
        <f t="shared" si="0"/>
        <v>16.5</v>
      </c>
      <c r="F17" s="9">
        <v>1650</v>
      </c>
      <c r="G17" s="10">
        <f t="shared" si="1"/>
        <v>1485</v>
      </c>
    </row>
    <row r="18" spans="1:7">
      <c r="A18" s="1" t="s">
        <v>53</v>
      </c>
      <c r="B18" s="7">
        <v>45030</v>
      </c>
      <c r="C18" s="1" t="s">
        <v>46</v>
      </c>
      <c r="D18" s="4">
        <v>200</v>
      </c>
      <c r="E18" s="8">
        <f t="shared" si="0"/>
        <v>186</v>
      </c>
      <c r="F18" s="9">
        <v>37200</v>
      </c>
      <c r="G18" s="10">
        <f t="shared" si="1"/>
        <v>33480</v>
      </c>
    </row>
    <row r="19" spans="1:7">
      <c r="A19" s="1" t="s">
        <v>51</v>
      </c>
      <c r="B19" s="7">
        <v>45030</v>
      </c>
      <c r="C19" s="1" t="s">
        <v>46</v>
      </c>
      <c r="D19" s="4">
        <v>170</v>
      </c>
      <c r="E19" s="8">
        <f t="shared" si="0"/>
        <v>186</v>
      </c>
      <c r="F19" s="9">
        <v>31620</v>
      </c>
      <c r="G19" s="10">
        <f t="shared" si="1"/>
        <v>30039</v>
      </c>
    </row>
    <row r="20" spans="1:7">
      <c r="A20" s="1" t="s">
        <v>52</v>
      </c>
      <c r="B20" s="7">
        <v>45036</v>
      </c>
      <c r="C20" s="1" t="s">
        <v>44</v>
      </c>
      <c r="D20" s="4">
        <v>150</v>
      </c>
      <c r="E20" s="8">
        <f t="shared" si="0"/>
        <v>20</v>
      </c>
      <c r="F20" s="9">
        <v>3000</v>
      </c>
      <c r="G20" s="10">
        <f t="shared" si="1"/>
        <v>2790</v>
      </c>
    </row>
    <row r="21" spans="1:7">
      <c r="A21" s="1" t="s">
        <v>53</v>
      </c>
      <c r="B21" s="7">
        <v>45037</v>
      </c>
      <c r="C21" s="1" t="s">
        <v>44</v>
      </c>
      <c r="D21" s="4">
        <v>220</v>
      </c>
      <c r="E21" s="8">
        <f t="shared" si="0"/>
        <v>20</v>
      </c>
      <c r="F21" s="9">
        <v>4400</v>
      </c>
      <c r="G21" s="10">
        <f t="shared" si="1"/>
        <v>3960</v>
      </c>
    </row>
    <row r="22" spans="1:7">
      <c r="A22" s="1" t="s">
        <v>51</v>
      </c>
      <c r="B22" s="7">
        <v>45050</v>
      </c>
      <c r="C22" s="1" t="s">
        <v>41</v>
      </c>
      <c r="D22" s="4">
        <v>110</v>
      </c>
      <c r="E22" s="8">
        <f t="shared" si="0"/>
        <v>15</v>
      </c>
      <c r="F22" s="9">
        <v>1650</v>
      </c>
      <c r="G22" s="10">
        <f t="shared" si="1"/>
        <v>1567.5</v>
      </c>
    </row>
    <row r="23" spans="1:7">
      <c r="A23" s="1" t="s">
        <v>53</v>
      </c>
      <c r="B23" s="7">
        <v>45050</v>
      </c>
      <c r="C23" s="1" t="s">
        <v>43</v>
      </c>
      <c r="D23" s="4">
        <v>200</v>
      </c>
      <c r="E23" s="8">
        <f t="shared" si="0"/>
        <v>35</v>
      </c>
      <c r="F23" s="9">
        <v>7000</v>
      </c>
      <c r="G23" s="10">
        <f t="shared" si="1"/>
        <v>6300</v>
      </c>
    </row>
    <row r="24" spans="1:7">
      <c r="A24" s="1" t="s">
        <v>52</v>
      </c>
      <c r="B24" s="7">
        <v>45050</v>
      </c>
      <c r="C24" s="1" t="s">
        <v>41</v>
      </c>
      <c r="D24" s="4">
        <v>200</v>
      </c>
      <c r="E24" s="8">
        <f t="shared" si="0"/>
        <v>15</v>
      </c>
      <c r="F24" s="9">
        <v>3000</v>
      </c>
      <c r="G24" s="10">
        <f t="shared" si="1"/>
        <v>2790</v>
      </c>
    </row>
    <row r="25" spans="1:7">
      <c r="A25" s="1" t="s">
        <v>52</v>
      </c>
      <c r="B25" s="7">
        <v>45063</v>
      </c>
      <c r="C25" s="1" t="s">
        <v>45</v>
      </c>
      <c r="D25" s="4">
        <v>121</v>
      </c>
      <c r="E25" s="8">
        <f t="shared" si="0"/>
        <v>320</v>
      </c>
      <c r="F25" s="9">
        <v>38720</v>
      </c>
      <c r="G25" s="10">
        <f t="shared" si="1"/>
        <v>36009.599999999999</v>
      </c>
    </row>
    <row r="26" spans="1:7">
      <c r="A26" s="1" t="s">
        <v>53</v>
      </c>
      <c r="B26" s="7">
        <v>45049</v>
      </c>
      <c r="C26" s="1" t="s">
        <v>41</v>
      </c>
      <c r="D26" s="4">
        <v>150</v>
      </c>
      <c r="E26" s="8">
        <f t="shared" si="0"/>
        <v>15</v>
      </c>
      <c r="F26" s="9">
        <v>2250</v>
      </c>
      <c r="G26" s="10">
        <f t="shared" si="1"/>
        <v>2025</v>
      </c>
    </row>
    <row r="27" spans="1:7">
      <c r="A27" s="1" t="s">
        <v>51</v>
      </c>
      <c r="B27" s="7">
        <v>45058</v>
      </c>
      <c r="C27" s="1" t="s">
        <v>42</v>
      </c>
      <c r="D27" s="4">
        <v>200</v>
      </c>
      <c r="E27" s="8">
        <f t="shared" si="0"/>
        <v>175</v>
      </c>
      <c r="F27" s="9">
        <v>35000</v>
      </c>
      <c r="G27" s="10">
        <f t="shared" si="1"/>
        <v>33250</v>
      </c>
    </row>
    <row r="28" spans="1:7">
      <c r="A28" s="1" t="s">
        <v>53</v>
      </c>
      <c r="B28" s="7">
        <v>45069</v>
      </c>
      <c r="C28" s="1" t="s">
        <v>43</v>
      </c>
      <c r="D28" s="4">
        <v>180</v>
      </c>
      <c r="E28" s="8">
        <f t="shared" si="0"/>
        <v>35</v>
      </c>
      <c r="F28" s="9">
        <v>6300</v>
      </c>
      <c r="G28" s="10">
        <f t="shared" si="1"/>
        <v>5670</v>
      </c>
    </row>
    <row r="29" spans="1:7">
      <c r="A29" s="1" t="s">
        <v>52</v>
      </c>
      <c r="B29" s="7">
        <v>45107</v>
      </c>
      <c r="C29" s="1" t="s">
        <v>46</v>
      </c>
      <c r="D29" s="4">
        <v>205</v>
      </c>
      <c r="E29" s="8">
        <f t="shared" si="0"/>
        <v>186</v>
      </c>
      <c r="F29" s="9">
        <v>38130</v>
      </c>
      <c r="G29" s="10">
        <f t="shared" si="1"/>
        <v>35460.899999999994</v>
      </c>
    </row>
    <row r="30" spans="1:7">
      <c r="A30" s="1" t="s">
        <v>52</v>
      </c>
      <c r="B30" s="7">
        <v>45097</v>
      </c>
      <c r="C30" s="1" t="s">
        <v>41</v>
      </c>
      <c r="D30" s="4">
        <v>260</v>
      </c>
      <c r="E30" s="8">
        <f t="shared" si="0"/>
        <v>15</v>
      </c>
      <c r="F30" s="9">
        <v>3900</v>
      </c>
      <c r="G30" s="10">
        <f t="shared" si="1"/>
        <v>3626.9999999999995</v>
      </c>
    </row>
    <row r="31" spans="1:7">
      <c r="E31" s="27"/>
    </row>
    <row r="32" spans="1:7">
      <c r="A32" t="s">
        <v>59</v>
      </c>
      <c r="B32" s="29" t="s">
        <v>60</v>
      </c>
      <c r="C32" s="29"/>
      <c r="D32" s="29"/>
      <c r="E32" s="29"/>
    </row>
    <row r="33" spans="1:7">
      <c r="A33" s="1" t="s">
        <v>61</v>
      </c>
      <c r="B33" s="1" t="s">
        <v>62</v>
      </c>
      <c r="C33" s="1" t="s">
        <v>63</v>
      </c>
      <c r="D33" s="1" t="s">
        <v>64</v>
      </c>
      <c r="E33" s="5" t="s">
        <v>65</v>
      </c>
      <c r="F33" s="1" t="s">
        <v>66</v>
      </c>
      <c r="G33" s="5" t="s">
        <v>67</v>
      </c>
    </row>
    <row r="34" spans="1:7">
      <c r="A34" s="1" t="s">
        <v>68</v>
      </c>
      <c r="B34" s="1" t="s">
        <v>69</v>
      </c>
      <c r="C34" s="2">
        <v>300</v>
      </c>
      <c r="D34" s="2">
        <v>700</v>
      </c>
      <c r="E34" s="11" t="str" cm="1">
        <f t="array" ref="E34">ks매출성장평가(C34,D34)</f>
        <v>상승</v>
      </c>
      <c r="F34" s="2">
        <v>600</v>
      </c>
      <c r="G34" s="12" t="str">
        <f>IF( AND(C34&gt;=700, D34&gt;=700, F34&gt;=600, AVERAGE(C34:D34)&gt;=700), "보너스", " ")</f>
        <v xml:space="preserve"> </v>
      </c>
    </row>
    <row r="35" spans="1:7">
      <c r="A35" s="1" t="s">
        <v>68</v>
      </c>
      <c r="B35" s="1" t="s">
        <v>70</v>
      </c>
      <c r="C35" s="2">
        <v>789</v>
      </c>
      <c r="D35" s="2">
        <v>650</v>
      </c>
      <c r="E35" s="11" t="str" cm="1">
        <f t="array" ref="E35">ks매출성장평가(C35,D35)</f>
        <v>하락</v>
      </c>
      <c r="F35" s="2">
        <v>900</v>
      </c>
      <c r="G35" s="12" t="str">
        <f t="shared" ref="G35:G40" si="2">IF( AND(C35&gt;=700, D35&gt;=700, F35&gt;=600, AVERAGE(C35:D35)&gt;=700), "보너스", " ")</f>
        <v xml:space="preserve"> </v>
      </c>
    </row>
    <row r="36" spans="1:7">
      <c r="A36" s="1" t="s">
        <v>71</v>
      </c>
      <c r="B36" s="1" t="s">
        <v>72</v>
      </c>
      <c r="C36" s="2">
        <v>360</v>
      </c>
      <c r="D36" s="2">
        <v>560</v>
      </c>
      <c r="E36" s="11" t="str" cm="1">
        <f t="array" ref="E36">ks매출성장평가(C36,D36)</f>
        <v>상승</v>
      </c>
      <c r="F36" s="2">
        <v>550</v>
      </c>
      <c r="G36" s="12" t="str">
        <f t="shared" si="2"/>
        <v xml:space="preserve"> </v>
      </c>
    </row>
    <row r="37" spans="1:7">
      <c r="A37" s="1" t="s">
        <v>71</v>
      </c>
      <c r="B37" s="1" t="s">
        <v>70</v>
      </c>
      <c r="C37" s="2">
        <v>500</v>
      </c>
      <c r="D37" s="2">
        <v>430</v>
      </c>
      <c r="E37" s="11" t="str" cm="1">
        <f t="array" ref="E37">ks매출성장평가(C37,D37)</f>
        <v>하락</v>
      </c>
      <c r="F37" s="2">
        <v>600</v>
      </c>
      <c r="G37" s="12" t="str">
        <f t="shared" si="2"/>
        <v xml:space="preserve"> </v>
      </c>
    </row>
    <row r="38" spans="1:7">
      <c r="A38" s="1" t="s">
        <v>73</v>
      </c>
      <c r="B38" s="1" t="s">
        <v>69</v>
      </c>
      <c r="C38" s="2">
        <v>1200</v>
      </c>
      <c r="D38" s="2">
        <v>1260</v>
      </c>
      <c r="E38" s="11" t="str" cm="1">
        <f t="array" ref="E38">ks매출성장평가(C38,D38)</f>
        <v>하락</v>
      </c>
      <c r="F38" s="2">
        <v>1250</v>
      </c>
      <c r="G38" s="12" t="str">
        <f t="shared" si="2"/>
        <v>보너스</v>
      </c>
    </row>
    <row r="39" spans="1:7">
      <c r="A39" s="1" t="s">
        <v>73</v>
      </c>
      <c r="B39" s="1" t="s">
        <v>72</v>
      </c>
      <c r="C39" s="2">
        <v>990</v>
      </c>
      <c r="D39" s="2">
        <v>980</v>
      </c>
      <c r="E39" s="11" t="str" cm="1">
        <f t="array" ref="E39">ks매출성장평가(C39,D39)</f>
        <v>하락</v>
      </c>
      <c r="F39" s="2">
        <v>1000</v>
      </c>
      <c r="G39" s="12" t="str">
        <f t="shared" si="2"/>
        <v>보너스</v>
      </c>
    </row>
    <row r="40" spans="1:7">
      <c r="A40" s="1" t="s">
        <v>74</v>
      </c>
      <c r="B40" s="1" t="s">
        <v>69</v>
      </c>
      <c r="C40" s="2">
        <v>498</v>
      </c>
      <c r="D40" s="2">
        <v>850</v>
      </c>
      <c r="E40" s="11" t="str" cm="1">
        <f t="array" ref="E40">ks매출성장평가(C40,D40)</f>
        <v>상승</v>
      </c>
      <c r="F40" s="2">
        <v>575</v>
      </c>
      <c r="G40" s="12" t="str">
        <f t="shared" si="2"/>
        <v xml:space="preserve"> </v>
      </c>
    </row>
  </sheetData>
  <mergeCells count="1">
    <mergeCell ref="B32:E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Q120"/>
  <sheetViews>
    <sheetView tabSelected="1" workbookViewId="0">
      <selection activeCell="B11" sqref="B11"/>
    </sheetView>
  </sheetViews>
  <sheetFormatPr defaultRowHeight="17.399999999999999"/>
  <cols>
    <col min="1" max="1" width="23.5" bestFit="1" customWidth="1"/>
    <col min="2" max="2" width="13.5" bestFit="1" customWidth="1"/>
    <col min="3" max="16" width="12.59765625" bestFit="1" customWidth="1"/>
    <col min="17" max="17" width="8.3984375" bestFit="1" customWidth="1"/>
    <col min="18" max="19" width="12.59765625" bestFit="1" customWidth="1"/>
    <col min="20" max="20" width="9.69921875" bestFit="1" customWidth="1"/>
    <col min="21" max="21" width="13.59765625" bestFit="1" customWidth="1"/>
    <col min="22" max="22" width="9.69921875" bestFit="1" customWidth="1"/>
    <col min="23" max="23" width="13.59765625" bestFit="1" customWidth="1"/>
    <col min="24" max="24" width="12.59765625" bestFit="1" customWidth="1"/>
    <col min="25" max="25" width="13.59765625" bestFit="1" customWidth="1"/>
    <col min="26" max="26" width="12.59765625" bestFit="1" customWidth="1"/>
    <col min="27" max="27" width="13.59765625" bestFit="1" customWidth="1"/>
    <col min="28" max="28" width="9.69921875" bestFit="1" customWidth="1"/>
    <col min="29" max="29" width="13.59765625" bestFit="1" customWidth="1"/>
    <col min="30" max="30" width="14.19921875" bestFit="1" customWidth="1"/>
    <col min="31" max="31" width="18.19921875" bestFit="1" customWidth="1"/>
  </cols>
  <sheetData>
    <row r="1" spans="1:17">
      <c r="A1" s="32" t="s">
        <v>183</v>
      </c>
      <c r="B1" t="s" vm="1">
        <v>184</v>
      </c>
    </row>
    <row r="3" spans="1:17">
      <c r="C3" s="32" t="s">
        <v>204</v>
      </c>
    </row>
    <row r="4" spans="1:17">
      <c r="A4" s="32" t="s">
        <v>205</v>
      </c>
      <c r="B4" s="32" t="s">
        <v>206</v>
      </c>
      <c r="C4" t="s">
        <v>186</v>
      </c>
      <c r="D4" t="s">
        <v>187</v>
      </c>
      <c r="E4" t="s">
        <v>188</v>
      </c>
      <c r="F4" t="s">
        <v>189</v>
      </c>
      <c r="G4" t="s">
        <v>190</v>
      </c>
      <c r="H4" t="s">
        <v>191</v>
      </c>
      <c r="I4" t="s">
        <v>192</v>
      </c>
      <c r="J4" t="s">
        <v>193</v>
      </c>
      <c r="K4" t="s">
        <v>194</v>
      </c>
      <c r="L4" t="s">
        <v>195</v>
      </c>
      <c r="M4" t="s">
        <v>196</v>
      </c>
      <c r="N4" t="s">
        <v>197</v>
      </c>
      <c r="O4" t="s">
        <v>198</v>
      </c>
      <c r="P4" t="s">
        <v>199</v>
      </c>
      <c r="Q4" t="s">
        <v>185</v>
      </c>
    </row>
    <row r="5" spans="1:17">
      <c r="A5" s="34">
        <v>0.39583333333333331</v>
      </c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</row>
    <row r="6" spans="1:17">
      <c r="B6" t="s">
        <v>201</v>
      </c>
      <c r="C6" s="33"/>
      <c r="D6" s="33"/>
      <c r="E6" s="33"/>
      <c r="F6" s="33">
        <v>12</v>
      </c>
      <c r="G6" s="33"/>
      <c r="H6" s="33"/>
      <c r="I6" s="33"/>
      <c r="J6" s="33"/>
      <c r="K6" s="33"/>
      <c r="L6" s="33"/>
      <c r="M6" s="33"/>
      <c r="N6" s="33"/>
      <c r="O6" s="33"/>
      <c r="P6" s="33"/>
      <c r="Q6" s="33">
        <v>12</v>
      </c>
    </row>
    <row r="7" spans="1:17">
      <c r="B7" t="s">
        <v>203</v>
      </c>
      <c r="C7" s="33"/>
      <c r="D7" s="33"/>
      <c r="E7" s="33"/>
      <c r="F7" s="33">
        <v>3750000</v>
      </c>
      <c r="G7" s="33"/>
      <c r="H7" s="33"/>
      <c r="I7" s="33"/>
      <c r="J7" s="33"/>
      <c r="K7" s="33"/>
      <c r="L7" s="33"/>
      <c r="M7" s="33"/>
      <c r="N7" s="33"/>
      <c r="O7" s="33"/>
      <c r="P7" s="33"/>
      <c r="Q7" s="33">
        <v>3750000</v>
      </c>
    </row>
    <row r="8" spans="1:17">
      <c r="A8" s="34">
        <v>0.40972222222222221</v>
      </c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</row>
    <row r="9" spans="1:17">
      <c r="B9" t="s">
        <v>201</v>
      </c>
      <c r="C9" s="33"/>
      <c r="D9" s="33"/>
      <c r="E9" s="33"/>
      <c r="F9" s="33"/>
      <c r="G9" s="33"/>
      <c r="H9" s="33"/>
      <c r="I9" s="33"/>
      <c r="J9" s="33">
        <v>1</v>
      </c>
      <c r="K9" s="33"/>
      <c r="L9" s="33"/>
      <c r="M9" s="33"/>
      <c r="N9" s="33"/>
      <c r="O9" s="33"/>
      <c r="P9" s="33"/>
      <c r="Q9" s="33">
        <v>1</v>
      </c>
    </row>
    <row r="10" spans="1:17">
      <c r="B10" t="s">
        <v>203</v>
      </c>
      <c r="C10" s="33"/>
      <c r="D10" s="33"/>
      <c r="E10" s="33"/>
      <c r="F10" s="33"/>
      <c r="G10" s="33"/>
      <c r="H10" s="33"/>
      <c r="I10" s="33"/>
      <c r="J10" s="33">
        <v>750000</v>
      </c>
      <c r="K10" s="33"/>
      <c r="L10" s="33"/>
      <c r="M10" s="33"/>
      <c r="N10" s="33"/>
      <c r="O10" s="33"/>
      <c r="P10" s="33"/>
      <c r="Q10" s="33">
        <v>750000</v>
      </c>
    </row>
    <row r="11" spans="1:17">
      <c r="A11" s="34">
        <v>0.43055555555555558</v>
      </c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</row>
    <row r="12" spans="1:17">
      <c r="B12" t="s">
        <v>201</v>
      </c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>
        <v>7</v>
      </c>
      <c r="Q12" s="33">
        <v>7</v>
      </c>
    </row>
    <row r="13" spans="1:17">
      <c r="B13" t="s">
        <v>203</v>
      </c>
      <c r="C13" s="33"/>
      <c r="D13" s="33"/>
      <c r="E13" s="33"/>
      <c r="F13" s="33"/>
      <c r="G13" s="33"/>
      <c r="H13" s="33"/>
      <c r="I13" s="33"/>
      <c r="J13" s="33"/>
      <c r="K13" s="33"/>
      <c r="L13" s="33"/>
      <c r="M13" s="33"/>
      <c r="N13" s="33"/>
      <c r="O13" s="33"/>
      <c r="P13" s="33">
        <v>4500000</v>
      </c>
      <c r="Q13" s="33">
        <v>4500000</v>
      </c>
    </row>
    <row r="14" spans="1:17">
      <c r="A14" s="34">
        <v>0.43541666666666667</v>
      </c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</row>
    <row r="15" spans="1:17">
      <c r="B15" t="s">
        <v>201</v>
      </c>
      <c r="C15" s="33"/>
      <c r="D15" s="33"/>
      <c r="E15" s="33"/>
      <c r="F15" s="33"/>
      <c r="G15" s="33"/>
      <c r="H15" s="33"/>
      <c r="I15" s="33"/>
      <c r="J15" s="33"/>
      <c r="K15" s="33"/>
      <c r="L15" s="33">
        <v>2</v>
      </c>
      <c r="M15" s="33"/>
      <c r="N15" s="33"/>
      <c r="O15" s="33"/>
      <c r="P15" s="33"/>
      <c r="Q15" s="33">
        <v>2</v>
      </c>
    </row>
    <row r="16" spans="1:17">
      <c r="B16" t="s">
        <v>203</v>
      </c>
      <c r="C16" s="33"/>
      <c r="D16" s="33"/>
      <c r="E16" s="33"/>
      <c r="F16" s="33"/>
      <c r="G16" s="33"/>
      <c r="H16" s="33"/>
      <c r="I16" s="33"/>
      <c r="J16" s="33"/>
      <c r="K16" s="33"/>
      <c r="L16" s="33">
        <v>7800000</v>
      </c>
      <c r="M16" s="33"/>
      <c r="N16" s="33"/>
      <c r="O16" s="33"/>
      <c r="P16" s="33"/>
      <c r="Q16" s="33">
        <v>7800000</v>
      </c>
    </row>
    <row r="17" spans="1:17">
      <c r="A17" s="34">
        <v>0.44791666666666669</v>
      </c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</row>
    <row r="18" spans="1:17">
      <c r="B18" t="s">
        <v>201</v>
      </c>
      <c r="C18" s="33">
        <v>6</v>
      </c>
      <c r="D18" s="33"/>
      <c r="E18" s="33"/>
      <c r="F18" s="33">
        <v>6</v>
      </c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>
        <v>6</v>
      </c>
    </row>
    <row r="19" spans="1:17">
      <c r="B19" t="s">
        <v>203</v>
      </c>
      <c r="C19" s="33">
        <v>1300000</v>
      </c>
      <c r="D19" s="33"/>
      <c r="E19" s="33"/>
      <c r="F19" s="33">
        <v>3900000</v>
      </c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>
        <v>2600000</v>
      </c>
    </row>
    <row r="20" spans="1:17">
      <c r="A20" s="34">
        <v>0.4513888888888889</v>
      </c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</row>
    <row r="21" spans="1:17">
      <c r="B21" t="s">
        <v>201</v>
      </c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>
        <v>9</v>
      </c>
      <c r="Q21" s="33">
        <v>9</v>
      </c>
    </row>
    <row r="22" spans="1:17">
      <c r="B22" t="s">
        <v>203</v>
      </c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>
        <v>672000</v>
      </c>
      <c r="Q22" s="33">
        <v>672000</v>
      </c>
    </row>
    <row r="23" spans="1:17">
      <c r="A23" s="34">
        <v>0.45833333333333331</v>
      </c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</row>
    <row r="24" spans="1:17">
      <c r="B24" t="s">
        <v>201</v>
      </c>
      <c r="C24" s="33"/>
      <c r="D24" s="33"/>
      <c r="E24" s="33"/>
      <c r="F24" s="33">
        <v>2</v>
      </c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>
        <v>2</v>
      </c>
    </row>
    <row r="25" spans="1:17">
      <c r="B25" t="s">
        <v>203</v>
      </c>
      <c r="C25" s="33"/>
      <c r="D25" s="33"/>
      <c r="E25" s="33"/>
      <c r="F25" s="33">
        <v>184000</v>
      </c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>
        <v>184000</v>
      </c>
    </row>
    <row r="26" spans="1:17">
      <c r="A26" s="34">
        <v>0.46180555555555558</v>
      </c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</row>
    <row r="27" spans="1:17">
      <c r="B27" t="s">
        <v>201</v>
      </c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>
        <v>6</v>
      </c>
      <c r="N27" s="33"/>
      <c r="O27" s="33"/>
      <c r="P27" s="33"/>
      <c r="Q27" s="33">
        <v>6</v>
      </c>
    </row>
    <row r="28" spans="1:17">
      <c r="B28" t="s">
        <v>203</v>
      </c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>
        <v>460000</v>
      </c>
      <c r="N28" s="33"/>
      <c r="O28" s="33"/>
      <c r="P28" s="33"/>
      <c r="Q28" s="33">
        <v>460000</v>
      </c>
    </row>
    <row r="29" spans="1:17">
      <c r="A29" s="34">
        <v>0.46666666666666667</v>
      </c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</row>
    <row r="30" spans="1:17">
      <c r="B30" t="s">
        <v>201</v>
      </c>
      <c r="C30" s="33"/>
      <c r="D30" s="33"/>
      <c r="E30" s="33">
        <v>5</v>
      </c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>
        <v>5</v>
      </c>
    </row>
    <row r="31" spans="1:17">
      <c r="B31" t="s">
        <v>203</v>
      </c>
      <c r="C31" s="33"/>
      <c r="D31" s="33"/>
      <c r="E31" s="33">
        <v>2250000</v>
      </c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>
        <v>2250000</v>
      </c>
    </row>
    <row r="32" spans="1:17">
      <c r="A32" s="34">
        <v>0.47152777777777777</v>
      </c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</row>
    <row r="33" spans="1:17">
      <c r="B33" t="s">
        <v>201</v>
      </c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>
        <v>2</v>
      </c>
      <c r="N33" s="33"/>
      <c r="O33" s="33"/>
      <c r="P33" s="33"/>
      <c r="Q33" s="33">
        <v>2</v>
      </c>
    </row>
    <row r="34" spans="1:17">
      <c r="B34" t="s">
        <v>203</v>
      </c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>
        <v>300000</v>
      </c>
      <c r="N34" s="33"/>
      <c r="O34" s="33"/>
      <c r="P34" s="33"/>
      <c r="Q34" s="33">
        <v>300000</v>
      </c>
    </row>
    <row r="35" spans="1:17">
      <c r="A35" s="34">
        <v>0.47569444444444442</v>
      </c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</row>
    <row r="36" spans="1:17">
      <c r="B36" t="s">
        <v>201</v>
      </c>
      <c r="C36" s="33"/>
      <c r="D36" s="33"/>
      <c r="E36" s="33"/>
      <c r="F36" s="33"/>
      <c r="G36" s="33">
        <v>8</v>
      </c>
      <c r="H36" s="33"/>
      <c r="I36" s="33"/>
      <c r="J36" s="33"/>
      <c r="K36" s="33"/>
      <c r="L36" s="33"/>
      <c r="M36" s="33"/>
      <c r="N36" s="33"/>
      <c r="O36" s="33"/>
      <c r="P36" s="33"/>
      <c r="Q36" s="33">
        <v>8</v>
      </c>
    </row>
    <row r="37" spans="1:17">
      <c r="B37" t="s">
        <v>203</v>
      </c>
      <c r="C37" s="33"/>
      <c r="D37" s="33"/>
      <c r="E37" s="33"/>
      <c r="F37" s="33"/>
      <c r="G37" s="33">
        <v>300000</v>
      </c>
      <c r="H37" s="33"/>
      <c r="I37" s="33"/>
      <c r="J37" s="33"/>
      <c r="K37" s="33"/>
      <c r="L37" s="33"/>
      <c r="M37" s="33"/>
      <c r="N37" s="33"/>
      <c r="O37" s="33"/>
      <c r="P37" s="33"/>
      <c r="Q37" s="33">
        <v>300000</v>
      </c>
    </row>
    <row r="38" spans="1:17">
      <c r="A38" s="34">
        <v>0.47638888888888886</v>
      </c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</row>
    <row r="39" spans="1:17">
      <c r="B39" t="s">
        <v>201</v>
      </c>
      <c r="C39" s="33"/>
      <c r="D39" s="33"/>
      <c r="E39" s="33"/>
      <c r="F39" s="33"/>
      <c r="G39" s="33">
        <v>7</v>
      </c>
      <c r="H39" s="33"/>
      <c r="I39" s="33"/>
      <c r="J39" s="33"/>
      <c r="K39" s="33"/>
      <c r="L39" s="33"/>
      <c r="M39" s="33"/>
      <c r="N39" s="33"/>
      <c r="O39" s="33"/>
      <c r="P39" s="33"/>
      <c r="Q39" s="33">
        <v>7</v>
      </c>
    </row>
    <row r="40" spans="1:17">
      <c r="B40" t="s">
        <v>203</v>
      </c>
      <c r="C40" s="33"/>
      <c r="D40" s="33"/>
      <c r="E40" s="33"/>
      <c r="F40" s="33"/>
      <c r="G40" s="33">
        <v>4000000</v>
      </c>
      <c r="H40" s="33"/>
      <c r="I40" s="33"/>
      <c r="J40" s="33"/>
      <c r="K40" s="33"/>
      <c r="L40" s="33"/>
      <c r="M40" s="33"/>
      <c r="N40" s="33"/>
      <c r="O40" s="33"/>
      <c r="P40" s="33"/>
      <c r="Q40" s="33">
        <v>4000000</v>
      </c>
    </row>
    <row r="41" spans="1:17">
      <c r="A41" s="34">
        <v>0.47916666666666669</v>
      </c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</row>
    <row r="42" spans="1:17">
      <c r="B42" t="s">
        <v>201</v>
      </c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>
        <v>5</v>
      </c>
      <c r="Q42" s="33">
        <v>5</v>
      </c>
    </row>
    <row r="43" spans="1:17">
      <c r="B43" t="s">
        <v>203</v>
      </c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>
        <v>5600000</v>
      </c>
      <c r="Q43" s="33">
        <v>5600000</v>
      </c>
    </row>
    <row r="44" spans="1:17">
      <c r="A44" s="34">
        <v>0.48333333333333334</v>
      </c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</row>
    <row r="45" spans="1:17">
      <c r="B45" t="s">
        <v>201</v>
      </c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>
        <v>6</v>
      </c>
      <c r="P45" s="33"/>
      <c r="Q45" s="33">
        <v>6</v>
      </c>
    </row>
    <row r="46" spans="1:17">
      <c r="B46" t="s">
        <v>203</v>
      </c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>
        <v>280000</v>
      </c>
      <c r="P46" s="33"/>
      <c r="Q46" s="33">
        <v>280000</v>
      </c>
    </row>
    <row r="47" spans="1:17">
      <c r="A47" s="34">
        <v>0.4861111111111111</v>
      </c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</row>
    <row r="48" spans="1:17">
      <c r="B48" t="s">
        <v>201</v>
      </c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>
        <v>3</v>
      </c>
      <c r="O48" s="33"/>
      <c r="P48" s="33"/>
      <c r="Q48" s="33">
        <v>3</v>
      </c>
    </row>
    <row r="49" spans="1:17">
      <c r="B49" t="s">
        <v>203</v>
      </c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>
        <v>280000</v>
      </c>
      <c r="O49" s="33"/>
      <c r="P49" s="33"/>
      <c r="Q49" s="33">
        <v>280000</v>
      </c>
    </row>
    <row r="50" spans="1:17">
      <c r="A50" s="34">
        <v>0.4909722222222222</v>
      </c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</row>
    <row r="51" spans="1:17">
      <c r="B51" t="s">
        <v>201</v>
      </c>
      <c r="C51" s="33"/>
      <c r="D51" s="33"/>
      <c r="E51" s="33">
        <v>7</v>
      </c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>
        <v>7</v>
      </c>
    </row>
    <row r="52" spans="1:17">
      <c r="B52" t="s">
        <v>203</v>
      </c>
      <c r="C52" s="33"/>
      <c r="D52" s="33"/>
      <c r="E52" s="33">
        <v>910000</v>
      </c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>
        <v>910000</v>
      </c>
    </row>
    <row r="53" spans="1:17">
      <c r="A53" s="34">
        <v>0.50208333333333333</v>
      </c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</row>
    <row r="54" spans="1:17">
      <c r="B54" t="s">
        <v>201</v>
      </c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>
        <v>8</v>
      </c>
      <c r="O54" s="33"/>
      <c r="P54" s="33"/>
      <c r="Q54" s="33">
        <v>8</v>
      </c>
    </row>
    <row r="55" spans="1:17">
      <c r="B55" t="s">
        <v>203</v>
      </c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>
        <v>70000</v>
      </c>
      <c r="O55" s="33"/>
      <c r="P55" s="33"/>
      <c r="Q55" s="33">
        <v>70000</v>
      </c>
    </row>
    <row r="56" spans="1:17">
      <c r="A56" s="34">
        <v>0.51041666666666663</v>
      </c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</row>
    <row r="57" spans="1:17">
      <c r="B57" t="s">
        <v>201</v>
      </c>
      <c r="C57" s="33"/>
      <c r="D57" s="33">
        <v>7</v>
      </c>
      <c r="E57" s="33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>
        <v>6</v>
      </c>
      <c r="Q57" s="33">
        <v>6.5</v>
      </c>
    </row>
    <row r="58" spans="1:17">
      <c r="B58" t="s">
        <v>203</v>
      </c>
      <c r="C58" s="33"/>
      <c r="D58" s="33">
        <v>1152000</v>
      </c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>
        <v>280000</v>
      </c>
      <c r="Q58" s="33">
        <v>716000</v>
      </c>
    </row>
    <row r="59" spans="1:17">
      <c r="A59" s="34">
        <v>0.51180555555555551</v>
      </c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</row>
    <row r="60" spans="1:17">
      <c r="B60" t="s">
        <v>201</v>
      </c>
      <c r="C60" s="33"/>
      <c r="D60" s="33"/>
      <c r="E60" s="33"/>
      <c r="F60" s="33"/>
      <c r="G60" s="33">
        <v>3</v>
      </c>
      <c r="H60" s="33"/>
      <c r="I60" s="33"/>
      <c r="J60" s="33"/>
      <c r="K60" s="33"/>
      <c r="L60" s="33"/>
      <c r="M60" s="33"/>
      <c r="N60" s="33"/>
      <c r="O60" s="33"/>
      <c r="P60" s="33"/>
      <c r="Q60" s="33">
        <v>3</v>
      </c>
    </row>
    <row r="61" spans="1:17">
      <c r="B61" t="s">
        <v>203</v>
      </c>
      <c r="C61" s="33"/>
      <c r="D61" s="33"/>
      <c r="E61" s="33"/>
      <c r="F61" s="33"/>
      <c r="G61" s="33">
        <v>768000</v>
      </c>
      <c r="H61" s="33"/>
      <c r="I61" s="33"/>
      <c r="J61" s="33"/>
      <c r="K61" s="33"/>
      <c r="L61" s="33"/>
      <c r="M61" s="33"/>
      <c r="N61" s="33"/>
      <c r="O61" s="33"/>
      <c r="P61" s="33"/>
      <c r="Q61" s="33">
        <v>768000</v>
      </c>
    </row>
    <row r="62" spans="1:17">
      <c r="A62" s="34">
        <v>0.54513888888888884</v>
      </c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</row>
    <row r="63" spans="1:17">
      <c r="B63" t="s">
        <v>201</v>
      </c>
      <c r="C63" s="33"/>
      <c r="D63" s="33"/>
      <c r="E63" s="33"/>
      <c r="F63" s="33"/>
      <c r="G63" s="33"/>
      <c r="H63" s="33">
        <v>1</v>
      </c>
      <c r="I63" s="33"/>
      <c r="J63" s="33"/>
      <c r="K63" s="33"/>
      <c r="L63" s="33"/>
      <c r="M63" s="33"/>
      <c r="N63" s="33"/>
      <c r="O63" s="33"/>
      <c r="P63" s="33"/>
      <c r="Q63" s="33">
        <v>1</v>
      </c>
    </row>
    <row r="64" spans="1:17">
      <c r="B64" t="s">
        <v>203</v>
      </c>
      <c r="C64" s="33"/>
      <c r="D64" s="33"/>
      <c r="E64" s="33"/>
      <c r="F64" s="33"/>
      <c r="G64" s="33"/>
      <c r="H64" s="33">
        <v>2560000</v>
      </c>
      <c r="I64" s="33"/>
      <c r="J64" s="33"/>
      <c r="K64" s="33"/>
      <c r="L64" s="33"/>
      <c r="M64" s="33"/>
      <c r="N64" s="33"/>
      <c r="O64" s="33"/>
      <c r="P64" s="33"/>
      <c r="Q64" s="33">
        <v>2560000</v>
      </c>
    </row>
    <row r="65" spans="1:17">
      <c r="A65" s="34">
        <v>0.59027777777777779</v>
      </c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3"/>
      <c r="Q65" s="33"/>
    </row>
    <row r="66" spans="1:17">
      <c r="B66" t="s">
        <v>201</v>
      </c>
      <c r="C66" s="33"/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>
        <v>2</v>
      </c>
      <c r="P66" s="33"/>
      <c r="Q66" s="33">
        <v>2</v>
      </c>
    </row>
    <row r="67" spans="1:17">
      <c r="B67" t="s">
        <v>203</v>
      </c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>
        <v>896000</v>
      </c>
      <c r="P67" s="33"/>
      <c r="Q67" s="33">
        <v>896000</v>
      </c>
    </row>
    <row r="68" spans="1:17">
      <c r="A68" s="34">
        <v>0.60763888888888884</v>
      </c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</row>
    <row r="69" spans="1:17">
      <c r="B69" t="s">
        <v>201</v>
      </c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>
        <v>8</v>
      </c>
      <c r="O69" s="33"/>
      <c r="P69" s="33"/>
      <c r="Q69" s="33">
        <v>8</v>
      </c>
    </row>
    <row r="70" spans="1:17">
      <c r="B70" t="s">
        <v>203</v>
      </c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>
        <v>65000</v>
      </c>
      <c r="O70" s="33"/>
      <c r="P70" s="33"/>
      <c r="Q70" s="33">
        <v>65000</v>
      </c>
    </row>
    <row r="71" spans="1:17">
      <c r="A71" s="34">
        <v>0.63888888888888884</v>
      </c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  <c r="Q71" s="33"/>
    </row>
    <row r="72" spans="1:17">
      <c r="B72" t="s">
        <v>201</v>
      </c>
      <c r="C72" s="33"/>
      <c r="D72" s="33"/>
      <c r="E72" s="33"/>
      <c r="F72" s="33"/>
      <c r="G72" s="33"/>
      <c r="H72" s="33"/>
      <c r="I72" s="33">
        <v>12</v>
      </c>
      <c r="J72" s="33"/>
      <c r="K72" s="33"/>
      <c r="L72" s="33"/>
      <c r="M72" s="33"/>
      <c r="N72" s="33"/>
      <c r="O72" s="33"/>
      <c r="P72" s="33"/>
      <c r="Q72" s="33">
        <v>12</v>
      </c>
    </row>
    <row r="73" spans="1:17">
      <c r="B73" t="s">
        <v>203</v>
      </c>
      <c r="C73" s="33"/>
      <c r="D73" s="33"/>
      <c r="E73" s="33"/>
      <c r="F73" s="33"/>
      <c r="G73" s="33"/>
      <c r="H73" s="33"/>
      <c r="I73" s="33">
        <v>585000</v>
      </c>
      <c r="J73" s="33"/>
      <c r="K73" s="33"/>
      <c r="L73" s="33"/>
      <c r="M73" s="33"/>
      <c r="N73" s="33"/>
      <c r="O73" s="33"/>
      <c r="P73" s="33"/>
      <c r="Q73" s="33">
        <v>585000</v>
      </c>
    </row>
    <row r="74" spans="1:17">
      <c r="A74" s="34">
        <v>0.64513888888888893</v>
      </c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</row>
    <row r="75" spans="1:17">
      <c r="B75" t="s">
        <v>201</v>
      </c>
      <c r="C75" s="33"/>
      <c r="D75" s="33"/>
      <c r="E75" s="33"/>
      <c r="F75" s="33"/>
      <c r="G75" s="33"/>
      <c r="H75" s="33"/>
      <c r="I75" s="33"/>
      <c r="J75" s="33"/>
      <c r="K75" s="33"/>
      <c r="L75" s="33">
        <v>5</v>
      </c>
      <c r="M75" s="33"/>
      <c r="N75" s="33"/>
      <c r="O75" s="33"/>
      <c r="P75" s="33"/>
      <c r="Q75" s="33">
        <v>5</v>
      </c>
    </row>
    <row r="76" spans="1:17">
      <c r="B76" t="s">
        <v>203</v>
      </c>
      <c r="C76" s="33"/>
      <c r="D76" s="33"/>
      <c r="E76" s="33"/>
      <c r="F76" s="33"/>
      <c r="G76" s="33"/>
      <c r="H76" s="33"/>
      <c r="I76" s="33"/>
      <c r="J76" s="33"/>
      <c r="K76" s="33"/>
      <c r="L76" s="33">
        <v>336000</v>
      </c>
      <c r="M76" s="33"/>
      <c r="N76" s="33"/>
      <c r="O76" s="33"/>
      <c r="P76" s="33"/>
      <c r="Q76" s="33">
        <v>336000</v>
      </c>
    </row>
    <row r="77" spans="1:17">
      <c r="A77" s="34">
        <v>0.6479166666666667</v>
      </c>
      <c r="C77" s="33"/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33"/>
      <c r="Q77" s="33"/>
    </row>
    <row r="78" spans="1:17">
      <c r="B78" t="s">
        <v>201</v>
      </c>
      <c r="C78" s="33"/>
      <c r="D78" s="33"/>
      <c r="E78" s="33"/>
      <c r="F78" s="33"/>
      <c r="G78" s="33"/>
      <c r="H78" s="33"/>
      <c r="I78" s="33"/>
      <c r="J78" s="33"/>
      <c r="K78" s="33"/>
      <c r="L78" s="33"/>
      <c r="M78" s="33"/>
      <c r="N78" s="33">
        <v>15</v>
      </c>
      <c r="O78" s="33"/>
      <c r="P78" s="33"/>
      <c r="Q78" s="33">
        <v>15</v>
      </c>
    </row>
    <row r="79" spans="1:17">
      <c r="B79" t="s">
        <v>203</v>
      </c>
      <c r="C79" s="33"/>
      <c r="D79" s="33"/>
      <c r="E79" s="33"/>
      <c r="F79" s="33"/>
      <c r="G79" s="33"/>
      <c r="H79" s="33"/>
      <c r="I79" s="33"/>
      <c r="J79" s="33"/>
      <c r="K79" s="33"/>
      <c r="L79" s="33"/>
      <c r="M79" s="33"/>
      <c r="N79" s="33">
        <v>1344000</v>
      </c>
      <c r="O79" s="33"/>
      <c r="P79" s="33"/>
      <c r="Q79" s="33">
        <v>1344000</v>
      </c>
    </row>
    <row r="80" spans="1:17">
      <c r="A80" s="34">
        <v>0.65069444444444446</v>
      </c>
      <c r="C80" s="33"/>
      <c r="D80" s="33"/>
      <c r="E80" s="33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3"/>
      <c r="Q80" s="33"/>
    </row>
    <row r="81" spans="1:17">
      <c r="B81" t="s">
        <v>201</v>
      </c>
      <c r="C81" s="33">
        <v>1</v>
      </c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>
        <v>1</v>
      </c>
    </row>
    <row r="82" spans="1:17">
      <c r="B82" t="s">
        <v>203</v>
      </c>
      <c r="C82" s="33">
        <v>896000</v>
      </c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>
        <v>896000</v>
      </c>
    </row>
    <row r="83" spans="1:17">
      <c r="A83" s="34">
        <v>0.6743055555555556</v>
      </c>
      <c r="C83" s="33"/>
      <c r="D83" s="33"/>
      <c r="E83" s="33"/>
      <c r="F83" s="33"/>
      <c r="G83" s="33"/>
      <c r="H83" s="33"/>
      <c r="I83" s="33"/>
      <c r="J83" s="33"/>
      <c r="K83" s="33"/>
      <c r="L83" s="33"/>
      <c r="M83" s="33"/>
      <c r="N83" s="33"/>
      <c r="O83" s="33"/>
      <c r="P83" s="33"/>
      <c r="Q83" s="33"/>
    </row>
    <row r="84" spans="1:17">
      <c r="B84" t="s">
        <v>201</v>
      </c>
      <c r="C84" s="33"/>
      <c r="D84" s="33"/>
      <c r="E84" s="33"/>
      <c r="F84" s="33"/>
      <c r="G84" s="33"/>
      <c r="H84" s="33"/>
      <c r="I84" s="33">
        <v>8</v>
      </c>
      <c r="J84" s="33"/>
      <c r="K84" s="33"/>
      <c r="L84" s="33"/>
      <c r="M84" s="33"/>
      <c r="N84" s="33"/>
      <c r="O84" s="33"/>
      <c r="P84" s="33"/>
      <c r="Q84" s="33">
        <v>8</v>
      </c>
    </row>
    <row r="85" spans="1:17">
      <c r="B85" t="s">
        <v>203</v>
      </c>
      <c r="C85" s="33"/>
      <c r="D85" s="33"/>
      <c r="E85" s="33"/>
      <c r="F85" s="33"/>
      <c r="G85" s="33"/>
      <c r="H85" s="33"/>
      <c r="I85" s="33">
        <v>588000</v>
      </c>
      <c r="J85" s="33"/>
      <c r="K85" s="33"/>
      <c r="L85" s="33"/>
      <c r="M85" s="33"/>
      <c r="N85" s="33"/>
      <c r="O85" s="33"/>
      <c r="P85" s="33"/>
      <c r="Q85" s="33">
        <v>588000</v>
      </c>
    </row>
    <row r="86" spans="1:17">
      <c r="A86" s="34">
        <v>0.68611111111111112</v>
      </c>
      <c r="C86" s="33"/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33"/>
      <c r="Q86" s="33"/>
    </row>
    <row r="87" spans="1:17">
      <c r="B87" t="s">
        <v>201</v>
      </c>
      <c r="C87" s="33"/>
      <c r="D87" s="33"/>
      <c r="E87" s="33"/>
      <c r="F87" s="33"/>
      <c r="G87" s="33"/>
      <c r="H87" s="33"/>
      <c r="I87" s="33"/>
      <c r="J87" s="33">
        <v>6</v>
      </c>
      <c r="K87" s="33"/>
      <c r="L87" s="33"/>
      <c r="M87" s="33"/>
      <c r="N87" s="33"/>
      <c r="O87" s="33"/>
      <c r="P87" s="33"/>
      <c r="Q87" s="33">
        <v>6</v>
      </c>
    </row>
    <row r="88" spans="1:17">
      <c r="B88" t="s">
        <v>203</v>
      </c>
      <c r="C88" s="33"/>
      <c r="D88" s="33"/>
      <c r="E88" s="33"/>
      <c r="F88" s="33"/>
      <c r="G88" s="33"/>
      <c r="H88" s="33"/>
      <c r="I88" s="33"/>
      <c r="J88" s="33">
        <v>98000</v>
      </c>
      <c r="K88" s="33"/>
      <c r="L88" s="33"/>
      <c r="M88" s="33"/>
      <c r="N88" s="33"/>
      <c r="O88" s="33"/>
      <c r="P88" s="33"/>
      <c r="Q88" s="33">
        <v>98000</v>
      </c>
    </row>
    <row r="89" spans="1:17">
      <c r="A89" s="34">
        <v>0.69097222222222221</v>
      </c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</row>
    <row r="90" spans="1:17">
      <c r="B90" t="s">
        <v>201</v>
      </c>
      <c r="C90" s="33"/>
      <c r="D90" s="33">
        <v>7</v>
      </c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33"/>
      <c r="P90" s="33"/>
      <c r="Q90" s="33">
        <v>7</v>
      </c>
    </row>
    <row r="91" spans="1:17">
      <c r="B91" t="s">
        <v>203</v>
      </c>
      <c r="C91" s="33"/>
      <c r="D91" s="33">
        <v>240000</v>
      </c>
      <c r="E91" s="33"/>
      <c r="F91" s="33"/>
      <c r="G91" s="33"/>
      <c r="H91" s="33"/>
      <c r="I91" s="33"/>
      <c r="J91" s="33"/>
      <c r="K91" s="33"/>
      <c r="L91" s="33"/>
      <c r="M91" s="33"/>
      <c r="N91" s="33"/>
      <c r="O91" s="33"/>
      <c r="P91" s="33"/>
      <c r="Q91" s="33">
        <v>240000</v>
      </c>
    </row>
    <row r="92" spans="1:17">
      <c r="A92" s="34">
        <v>0.69236111111111109</v>
      </c>
      <c r="C92" s="33"/>
      <c r="D92" s="33"/>
      <c r="E92" s="33"/>
      <c r="F92" s="33"/>
      <c r="G92" s="33"/>
      <c r="H92" s="33"/>
      <c r="I92" s="33"/>
      <c r="J92" s="33"/>
      <c r="K92" s="33"/>
      <c r="L92" s="33"/>
      <c r="M92" s="33"/>
      <c r="N92" s="33"/>
      <c r="O92" s="33"/>
      <c r="P92" s="33"/>
      <c r="Q92" s="33"/>
    </row>
    <row r="93" spans="1:17">
      <c r="B93" t="s">
        <v>201</v>
      </c>
      <c r="C93" s="33"/>
      <c r="D93" s="33"/>
      <c r="E93" s="33"/>
      <c r="F93" s="33"/>
      <c r="G93" s="33"/>
      <c r="H93" s="33"/>
      <c r="I93" s="33"/>
      <c r="J93" s="33"/>
      <c r="K93" s="33"/>
      <c r="L93" s="33"/>
      <c r="M93" s="33"/>
      <c r="N93" s="33">
        <v>26</v>
      </c>
      <c r="O93" s="33"/>
      <c r="P93" s="33"/>
      <c r="Q93" s="33">
        <v>26</v>
      </c>
    </row>
    <row r="94" spans="1:17">
      <c r="B94" t="s">
        <v>203</v>
      </c>
      <c r="C94" s="33"/>
      <c r="D94" s="33"/>
      <c r="E94" s="33"/>
      <c r="F94" s="33"/>
      <c r="G94" s="33"/>
      <c r="H94" s="33"/>
      <c r="I94" s="33"/>
      <c r="J94" s="33"/>
      <c r="K94" s="33"/>
      <c r="L94" s="33"/>
      <c r="M94" s="33"/>
      <c r="N94" s="33">
        <v>540000</v>
      </c>
      <c r="O94" s="33"/>
      <c r="P94" s="33"/>
      <c r="Q94" s="33">
        <v>540000</v>
      </c>
    </row>
    <row r="95" spans="1:17">
      <c r="A95" s="34">
        <v>0.70208333333333328</v>
      </c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33"/>
      <c r="O95" s="33"/>
      <c r="P95" s="33"/>
      <c r="Q95" s="33"/>
    </row>
    <row r="96" spans="1:17">
      <c r="B96" t="s">
        <v>201</v>
      </c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>
        <v>20</v>
      </c>
      <c r="Q96" s="33">
        <v>20</v>
      </c>
    </row>
    <row r="97" spans="1:17">
      <c r="B97" t="s">
        <v>203</v>
      </c>
      <c r="C97" s="33"/>
      <c r="D97" s="33"/>
      <c r="E97" s="33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33">
        <v>180000</v>
      </c>
      <c r="Q97" s="33">
        <v>180000</v>
      </c>
    </row>
    <row r="98" spans="1:17">
      <c r="A98" s="34">
        <v>0.71527777777777779</v>
      </c>
      <c r="C98" s="33"/>
      <c r="D98" s="33"/>
      <c r="E98" s="33"/>
      <c r="F98" s="33"/>
      <c r="G98" s="33"/>
      <c r="H98" s="33"/>
      <c r="I98" s="33"/>
      <c r="J98" s="33"/>
      <c r="K98" s="33"/>
      <c r="L98" s="33"/>
      <c r="M98" s="33"/>
      <c r="N98" s="33"/>
      <c r="O98" s="33"/>
      <c r="P98" s="33"/>
      <c r="Q98" s="33"/>
    </row>
    <row r="99" spans="1:17">
      <c r="B99" t="s">
        <v>201</v>
      </c>
      <c r="C99" s="33"/>
      <c r="D99" s="33"/>
      <c r="E99" s="33"/>
      <c r="F99" s="33"/>
      <c r="G99" s="33"/>
      <c r="H99" s="33"/>
      <c r="I99" s="33"/>
      <c r="J99" s="33"/>
      <c r="K99" s="33">
        <v>8</v>
      </c>
      <c r="L99" s="33"/>
      <c r="M99" s="33"/>
      <c r="N99" s="33"/>
      <c r="O99" s="33"/>
      <c r="P99" s="33"/>
      <c r="Q99" s="33">
        <v>8</v>
      </c>
    </row>
    <row r="100" spans="1:17">
      <c r="B100" t="s">
        <v>203</v>
      </c>
      <c r="C100" s="33"/>
      <c r="D100" s="33"/>
      <c r="E100" s="33"/>
      <c r="F100" s="33"/>
      <c r="G100" s="33"/>
      <c r="H100" s="33"/>
      <c r="I100" s="33"/>
      <c r="J100" s="33"/>
      <c r="K100" s="33">
        <v>270000</v>
      </c>
      <c r="L100" s="33"/>
      <c r="M100" s="33"/>
      <c r="N100" s="33"/>
      <c r="O100" s="33"/>
      <c r="P100" s="33"/>
      <c r="Q100" s="33">
        <v>270000</v>
      </c>
    </row>
    <row r="101" spans="1:17">
      <c r="A101" s="34">
        <v>0.72013888888888888</v>
      </c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</row>
    <row r="102" spans="1:17">
      <c r="B102" t="s">
        <v>201</v>
      </c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>
        <v>3</v>
      </c>
      <c r="P102" s="33"/>
      <c r="Q102" s="33">
        <v>3</v>
      </c>
    </row>
    <row r="103" spans="1:17">
      <c r="B103" t="s">
        <v>203</v>
      </c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>
        <v>450000</v>
      </c>
      <c r="P103" s="33"/>
      <c r="Q103" s="33">
        <v>450000</v>
      </c>
    </row>
    <row r="104" spans="1:17">
      <c r="A104" s="34">
        <v>0.72499999999999998</v>
      </c>
      <c r="C104" s="33"/>
      <c r="D104" s="33"/>
      <c r="E104" s="33"/>
      <c r="F104" s="33"/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33"/>
    </row>
    <row r="105" spans="1:17">
      <c r="B105" t="s">
        <v>201</v>
      </c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>
        <v>7</v>
      </c>
      <c r="Q105" s="33">
        <v>7</v>
      </c>
    </row>
    <row r="106" spans="1:17">
      <c r="B106" t="s">
        <v>203</v>
      </c>
      <c r="C106" s="33"/>
      <c r="D106" s="33"/>
      <c r="E106" s="33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33">
        <v>720000</v>
      </c>
      <c r="Q106" s="33">
        <v>720000</v>
      </c>
    </row>
    <row r="107" spans="1:17">
      <c r="A107" s="34">
        <v>0.72986111111111107</v>
      </c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</row>
    <row r="108" spans="1:17">
      <c r="B108" t="s">
        <v>201</v>
      </c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>
        <v>5</v>
      </c>
      <c r="P108" s="33"/>
      <c r="Q108" s="33">
        <v>5</v>
      </c>
    </row>
    <row r="109" spans="1:17">
      <c r="B109" t="s">
        <v>203</v>
      </c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>
        <v>952000</v>
      </c>
      <c r="P109" s="33"/>
      <c r="Q109" s="33">
        <v>952000</v>
      </c>
    </row>
    <row r="110" spans="1:17">
      <c r="A110" s="34">
        <v>0.73750000000000004</v>
      </c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</row>
    <row r="111" spans="1:17">
      <c r="B111" t="s">
        <v>201</v>
      </c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>
        <v>2</v>
      </c>
      <c r="O111" s="33"/>
      <c r="P111" s="33"/>
      <c r="Q111" s="33">
        <v>2</v>
      </c>
    </row>
    <row r="112" spans="1:17">
      <c r="B112" t="s">
        <v>203</v>
      </c>
      <c r="C112" s="33"/>
      <c r="D112" s="33"/>
      <c r="E112" s="33"/>
      <c r="F112" s="33"/>
      <c r="G112" s="33"/>
      <c r="H112" s="33"/>
      <c r="I112" s="33"/>
      <c r="J112" s="33"/>
      <c r="K112" s="33"/>
      <c r="L112" s="33"/>
      <c r="M112" s="33"/>
      <c r="N112" s="33">
        <v>357000</v>
      </c>
      <c r="O112" s="33"/>
      <c r="P112" s="33"/>
      <c r="Q112" s="33">
        <v>357000</v>
      </c>
    </row>
    <row r="113" spans="1:17">
      <c r="A113" s="34">
        <v>0.74097222222222225</v>
      </c>
      <c r="C113" s="33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</row>
    <row r="114" spans="1:17">
      <c r="B114" t="s">
        <v>201</v>
      </c>
      <c r="C114" s="33"/>
      <c r="D114" s="33"/>
      <c r="E114" s="33"/>
      <c r="F114" s="33"/>
      <c r="G114" s="33"/>
      <c r="H114" s="33"/>
      <c r="I114" s="33"/>
      <c r="J114" s="33"/>
      <c r="K114" s="33"/>
      <c r="L114" s="33"/>
      <c r="M114" s="33"/>
      <c r="N114" s="33"/>
      <c r="O114" s="33">
        <v>8</v>
      </c>
      <c r="P114" s="33"/>
      <c r="Q114" s="33">
        <v>8</v>
      </c>
    </row>
    <row r="115" spans="1:17">
      <c r="B115" t="s">
        <v>203</v>
      </c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33">
        <v>238000</v>
      </c>
      <c r="P115" s="33"/>
      <c r="Q115" s="33">
        <v>238000</v>
      </c>
    </row>
    <row r="116" spans="1:17">
      <c r="A116" s="34">
        <v>0.74722222222222223</v>
      </c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</row>
    <row r="117" spans="1:17">
      <c r="B117" t="s">
        <v>201</v>
      </c>
      <c r="C117" s="33"/>
      <c r="D117" s="33">
        <v>6</v>
      </c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33">
        <v>6</v>
      </c>
    </row>
    <row r="118" spans="1:17">
      <c r="B118" t="s">
        <v>203</v>
      </c>
      <c r="C118" s="33"/>
      <c r="D118" s="33">
        <v>350000</v>
      </c>
      <c r="E118" s="33"/>
      <c r="F118" s="33"/>
      <c r="G118" s="33"/>
      <c r="H118" s="33"/>
      <c r="I118" s="33"/>
      <c r="J118" s="33"/>
      <c r="K118" s="33"/>
      <c r="L118" s="33"/>
      <c r="M118" s="33"/>
      <c r="N118" s="33"/>
      <c r="O118" s="33"/>
      <c r="P118" s="33"/>
      <c r="Q118" s="33">
        <v>350000</v>
      </c>
    </row>
    <row r="119" spans="1:17">
      <c r="A119" t="s">
        <v>200</v>
      </c>
      <c r="C119" s="33">
        <v>3.5</v>
      </c>
      <c r="D119" s="33">
        <v>6.666666666666667</v>
      </c>
      <c r="E119" s="33">
        <v>6</v>
      </c>
      <c r="F119" s="33">
        <v>6.666666666666667</v>
      </c>
      <c r="G119" s="33">
        <v>6</v>
      </c>
      <c r="H119" s="33">
        <v>1</v>
      </c>
      <c r="I119" s="33">
        <v>10</v>
      </c>
      <c r="J119" s="33">
        <v>3.5</v>
      </c>
      <c r="K119" s="33">
        <v>8</v>
      </c>
      <c r="L119" s="33">
        <v>3.5</v>
      </c>
      <c r="M119" s="33">
        <v>4</v>
      </c>
      <c r="N119" s="33">
        <v>10.333333333333334</v>
      </c>
      <c r="O119" s="33">
        <v>4.8</v>
      </c>
      <c r="P119" s="33">
        <v>9</v>
      </c>
      <c r="Q119" s="33">
        <v>6.7</v>
      </c>
    </row>
    <row r="120" spans="1:17">
      <c r="A120" t="s">
        <v>202</v>
      </c>
      <c r="C120" s="33">
        <v>1098000</v>
      </c>
      <c r="D120" s="33">
        <v>580666.66666666663</v>
      </c>
      <c r="E120" s="33">
        <v>1580000</v>
      </c>
      <c r="F120" s="33">
        <v>2611333.3333333335</v>
      </c>
      <c r="G120" s="33">
        <v>1689333.3333333333</v>
      </c>
      <c r="H120" s="33">
        <v>2560000</v>
      </c>
      <c r="I120" s="33">
        <v>586500</v>
      </c>
      <c r="J120" s="33">
        <v>424000</v>
      </c>
      <c r="K120" s="33">
        <v>270000</v>
      </c>
      <c r="L120" s="33">
        <v>4068000</v>
      </c>
      <c r="M120" s="33">
        <v>380000</v>
      </c>
      <c r="N120" s="33">
        <v>442666.66666666669</v>
      </c>
      <c r="O120" s="33">
        <v>563200</v>
      </c>
      <c r="P120" s="33">
        <v>1992000</v>
      </c>
      <c r="Q120" s="33">
        <v>1279275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B2:F23"/>
  <sheetViews>
    <sheetView workbookViewId="0"/>
  </sheetViews>
  <sheetFormatPr defaultRowHeight="17.399999999999999"/>
  <cols>
    <col min="1" max="1" width="2.69921875" customWidth="1"/>
    <col min="6" max="6" width="10.8984375" bestFit="1" customWidth="1"/>
  </cols>
  <sheetData>
    <row r="2" spans="2:6">
      <c r="B2" t="s">
        <v>106</v>
      </c>
    </row>
    <row r="3" spans="2:6" ht="19.2">
      <c r="B3" s="13" t="s">
        <v>80</v>
      </c>
      <c r="C3" s="13" t="s">
        <v>81</v>
      </c>
      <c r="D3" s="13" t="s">
        <v>82</v>
      </c>
      <c r="E3" s="13" t="s">
        <v>83</v>
      </c>
      <c r="F3" s="13" t="s">
        <v>107</v>
      </c>
    </row>
    <row r="4" spans="2:6">
      <c r="B4" s="14">
        <v>3322</v>
      </c>
      <c r="C4" s="14" t="s">
        <v>108</v>
      </c>
      <c r="D4" s="14" t="s">
        <v>18</v>
      </c>
      <c r="E4" s="14" t="s">
        <v>84</v>
      </c>
      <c r="F4" s="15">
        <v>45600</v>
      </c>
    </row>
    <row r="5" spans="2:6">
      <c r="B5" s="14">
        <v>2105</v>
      </c>
      <c r="C5" s="14" t="s">
        <v>85</v>
      </c>
      <c r="D5" s="14" t="s">
        <v>12</v>
      </c>
      <c r="E5" s="14" t="s">
        <v>86</v>
      </c>
      <c r="F5" s="15">
        <v>55850</v>
      </c>
    </row>
    <row r="6" spans="2:6">
      <c r="B6" s="14">
        <v>3115</v>
      </c>
      <c r="C6" s="14" t="s">
        <v>87</v>
      </c>
      <c r="D6" s="14" t="s">
        <v>18</v>
      </c>
      <c r="E6" s="14" t="s">
        <v>88</v>
      </c>
      <c r="F6" s="15">
        <v>35200</v>
      </c>
    </row>
    <row r="7" spans="2:6">
      <c r="B7" s="14">
        <v>3320</v>
      </c>
      <c r="C7" s="14" t="s">
        <v>109</v>
      </c>
      <c r="D7" s="14" t="s">
        <v>12</v>
      </c>
      <c r="E7" s="14" t="s">
        <v>84</v>
      </c>
      <c r="F7" s="15">
        <v>72560</v>
      </c>
    </row>
    <row r="8" spans="2:6">
      <c r="B8" s="14">
        <v>3320</v>
      </c>
      <c r="C8" s="14" t="s">
        <v>109</v>
      </c>
      <c r="D8" s="14" t="s">
        <v>12</v>
      </c>
      <c r="E8" s="14" t="s">
        <v>84</v>
      </c>
      <c r="F8" s="15">
        <v>72560</v>
      </c>
    </row>
    <row r="9" spans="2:6">
      <c r="B9" s="14">
        <v>2210</v>
      </c>
      <c r="C9" s="14" t="s">
        <v>89</v>
      </c>
      <c r="D9" s="14" t="s">
        <v>18</v>
      </c>
      <c r="E9" s="14" t="s">
        <v>86</v>
      </c>
      <c r="F9" s="15">
        <v>64250</v>
      </c>
    </row>
    <row r="10" spans="2:6">
      <c r="B10" s="14">
        <v>3425</v>
      </c>
      <c r="C10" s="14" t="s">
        <v>90</v>
      </c>
      <c r="D10" s="14" t="s">
        <v>18</v>
      </c>
      <c r="E10" s="14" t="s">
        <v>91</v>
      </c>
      <c r="F10" s="15">
        <v>54000</v>
      </c>
    </row>
    <row r="11" spans="2:6">
      <c r="B11" s="14">
        <v>2106</v>
      </c>
      <c r="C11" s="14" t="s">
        <v>92</v>
      </c>
      <c r="D11" s="14" t="s">
        <v>110</v>
      </c>
      <c r="E11" s="14" t="s">
        <v>86</v>
      </c>
      <c r="F11" s="15">
        <v>102500</v>
      </c>
    </row>
    <row r="12" spans="2:6">
      <c r="B12" s="14">
        <v>2208</v>
      </c>
      <c r="C12" s="14" t="s">
        <v>93</v>
      </c>
      <c r="D12" s="14" t="s">
        <v>12</v>
      </c>
      <c r="E12" s="14" t="s">
        <v>86</v>
      </c>
      <c r="F12" s="15">
        <v>56520</v>
      </c>
    </row>
    <row r="13" spans="2:6">
      <c r="B13" s="14">
        <v>3321</v>
      </c>
      <c r="C13" s="14" t="s">
        <v>111</v>
      </c>
      <c r="D13" s="14" t="s">
        <v>18</v>
      </c>
      <c r="E13" s="14" t="s">
        <v>84</v>
      </c>
      <c r="F13" s="15">
        <v>58000</v>
      </c>
    </row>
    <row r="14" spans="2:6">
      <c r="B14" s="14">
        <v>3321</v>
      </c>
      <c r="C14" s="14" t="s">
        <v>111</v>
      </c>
      <c r="D14" s="14" t="s">
        <v>18</v>
      </c>
      <c r="E14" s="14" t="s">
        <v>84</v>
      </c>
      <c r="F14" s="15">
        <v>58000</v>
      </c>
    </row>
    <row r="15" spans="2:6">
      <c r="B15" s="14">
        <v>1003</v>
      </c>
      <c r="C15" s="14" t="s">
        <v>94</v>
      </c>
      <c r="D15" s="14" t="s">
        <v>95</v>
      </c>
      <c r="E15" s="14" t="s">
        <v>96</v>
      </c>
      <c r="F15" s="15">
        <v>56800</v>
      </c>
    </row>
    <row r="16" spans="2:6">
      <c r="B16" s="14">
        <v>3424</v>
      </c>
      <c r="C16" s="14" t="s">
        <v>97</v>
      </c>
      <c r="D16" s="14" t="s">
        <v>112</v>
      </c>
      <c r="E16" s="14" t="s">
        <v>91</v>
      </c>
      <c r="F16" s="15">
        <v>85110</v>
      </c>
    </row>
    <row r="17" spans="2:6">
      <c r="B17" s="14">
        <v>2107</v>
      </c>
      <c r="C17" s="14" t="s">
        <v>98</v>
      </c>
      <c r="D17" s="14" t="s">
        <v>18</v>
      </c>
      <c r="E17" s="14" t="s">
        <v>86</v>
      </c>
      <c r="F17" s="15">
        <v>62500</v>
      </c>
    </row>
    <row r="18" spans="2:6">
      <c r="B18" s="14">
        <v>2107</v>
      </c>
      <c r="C18" s="14" t="s">
        <v>98</v>
      </c>
      <c r="D18" s="14" t="s">
        <v>18</v>
      </c>
      <c r="E18" s="14" t="s">
        <v>86</v>
      </c>
      <c r="F18" s="15">
        <v>62500</v>
      </c>
    </row>
    <row r="19" spans="2:6">
      <c r="B19" s="14">
        <v>3112</v>
      </c>
      <c r="C19" s="14" t="s">
        <v>99</v>
      </c>
      <c r="D19" s="14" t="s">
        <v>12</v>
      </c>
      <c r="E19" s="14" t="s">
        <v>88</v>
      </c>
      <c r="F19" s="15">
        <v>95620</v>
      </c>
    </row>
    <row r="20" spans="2:6">
      <c r="B20" s="14">
        <v>3323</v>
      </c>
      <c r="C20" s="14" t="s">
        <v>100</v>
      </c>
      <c r="D20" s="14" t="s">
        <v>18</v>
      </c>
      <c r="E20" s="14" t="s">
        <v>84</v>
      </c>
      <c r="F20" s="15">
        <v>46200</v>
      </c>
    </row>
    <row r="21" spans="2:6">
      <c r="B21" s="14">
        <v>2209</v>
      </c>
      <c r="C21" s="14" t="s">
        <v>101</v>
      </c>
      <c r="D21" s="14" t="s">
        <v>18</v>
      </c>
      <c r="E21" s="14" t="s">
        <v>86</v>
      </c>
      <c r="F21" s="15">
        <v>46330</v>
      </c>
    </row>
    <row r="22" spans="2:6">
      <c r="B22" s="14">
        <v>4029</v>
      </c>
      <c r="C22" s="14" t="s">
        <v>102</v>
      </c>
      <c r="D22" s="14" t="s">
        <v>112</v>
      </c>
      <c r="E22" s="14" t="s">
        <v>103</v>
      </c>
      <c r="F22" s="15">
        <v>72533</v>
      </c>
    </row>
    <row r="23" spans="2:6">
      <c r="B23" s="14">
        <v>3217</v>
      </c>
      <c r="C23" s="14" t="s">
        <v>104</v>
      </c>
      <c r="D23" s="14" t="s">
        <v>18</v>
      </c>
      <c r="E23" s="14" t="s">
        <v>105</v>
      </c>
      <c r="F23" s="15">
        <v>32560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G9"/>
  <sheetViews>
    <sheetView workbookViewId="0"/>
  </sheetViews>
  <sheetFormatPr defaultRowHeight="17.399999999999999"/>
  <cols>
    <col min="1" max="1" width="2" customWidth="1"/>
  </cols>
  <sheetData>
    <row r="1" spans="2:7">
      <c r="B1" s="30" t="s">
        <v>113</v>
      </c>
      <c r="C1" s="30"/>
      <c r="D1" s="30"/>
      <c r="E1" s="30"/>
      <c r="F1" s="30"/>
      <c r="G1" s="30"/>
    </row>
    <row r="3" spans="2:7">
      <c r="B3" s="17" t="s">
        <v>114</v>
      </c>
      <c r="C3" s="17" t="s">
        <v>81</v>
      </c>
      <c r="D3" s="17" t="s">
        <v>115</v>
      </c>
      <c r="E3" s="17" t="s">
        <v>116</v>
      </c>
      <c r="F3" s="17" t="s">
        <v>117</v>
      </c>
      <c r="G3" s="17" t="s">
        <v>118</v>
      </c>
    </row>
    <row r="4" spans="2:7">
      <c r="B4" s="18">
        <v>233001</v>
      </c>
      <c r="C4" s="19" t="s">
        <v>119</v>
      </c>
      <c r="D4" s="19" t="s">
        <v>120</v>
      </c>
      <c r="E4" s="19">
        <v>60</v>
      </c>
      <c r="F4" s="19">
        <v>60</v>
      </c>
      <c r="G4" s="19">
        <v>90</v>
      </c>
    </row>
    <row r="5" spans="2:7">
      <c r="B5" s="18">
        <v>233003</v>
      </c>
      <c r="C5" s="19" t="s">
        <v>121</v>
      </c>
      <c r="D5" s="19" t="s">
        <v>120</v>
      </c>
      <c r="E5" s="19">
        <v>50</v>
      </c>
      <c r="F5" s="19">
        <v>70</v>
      </c>
      <c r="G5" s="19">
        <v>90</v>
      </c>
    </row>
    <row r="6" spans="2:7">
      <c r="B6" s="18">
        <v>203030</v>
      </c>
      <c r="C6" s="19" t="s">
        <v>122</v>
      </c>
      <c r="D6" s="19" t="s">
        <v>120</v>
      </c>
      <c r="E6" s="19">
        <v>60</v>
      </c>
      <c r="F6" s="19">
        <v>100</v>
      </c>
      <c r="G6" s="19">
        <v>100</v>
      </c>
    </row>
    <row r="7" spans="2:7">
      <c r="B7" s="18">
        <v>203014</v>
      </c>
      <c r="C7" s="19" t="s">
        <v>123</v>
      </c>
      <c r="D7" s="19" t="s">
        <v>120</v>
      </c>
      <c r="E7" s="19">
        <v>90</v>
      </c>
      <c r="F7" s="19">
        <v>90</v>
      </c>
      <c r="G7" s="19">
        <v>80</v>
      </c>
    </row>
    <row r="8" spans="2:7">
      <c r="B8" s="18">
        <v>202020</v>
      </c>
      <c r="C8" s="19" t="s">
        <v>124</v>
      </c>
      <c r="D8" s="19" t="s">
        <v>125</v>
      </c>
      <c r="E8" s="19">
        <v>90</v>
      </c>
      <c r="F8" s="19">
        <v>50</v>
      </c>
      <c r="G8" s="19">
        <v>100</v>
      </c>
    </row>
    <row r="9" spans="2:7">
      <c r="B9" s="18">
        <v>212030</v>
      </c>
      <c r="C9" s="19" t="s">
        <v>126</v>
      </c>
      <c r="D9" s="19" t="s">
        <v>125</v>
      </c>
      <c r="E9" s="19">
        <v>40</v>
      </c>
      <c r="F9" s="19">
        <v>80</v>
      </c>
      <c r="G9" s="19">
        <v>80</v>
      </c>
    </row>
  </sheetData>
  <mergeCells count="1">
    <mergeCell ref="B1:G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workbookViewId="0">
      <selection sqref="A1:I1"/>
    </sheetView>
  </sheetViews>
  <sheetFormatPr defaultRowHeight="17.399999999999999"/>
  <cols>
    <col min="2" max="3" width="5.19921875" bestFit="1" customWidth="1"/>
    <col min="9" max="9" width="13.09765625" bestFit="1" customWidth="1"/>
  </cols>
  <sheetData>
    <row r="1" spans="1:9" ht="25.2">
      <c r="A1" s="31" t="s">
        <v>127</v>
      </c>
      <c r="B1" s="31"/>
      <c r="C1" s="31"/>
      <c r="D1" s="31"/>
      <c r="E1" s="31"/>
      <c r="F1" s="31"/>
      <c r="G1" s="31"/>
      <c r="H1" s="31"/>
      <c r="I1" s="31"/>
    </row>
    <row r="2" spans="1:9">
      <c r="A2" s="1" t="s">
        <v>2</v>
      </c>
      <c r="B2" s="1" t="s">
        <v>128</v>
      </c>
      <c r="C2" s="1" t="s">
        <v>3</v>
      </c>
      <c r="D2" s="1" t="s">
        <v>129</v>
      </c>
      <c r="E2" s="1" t="s">
        <v>130</v>
      </c>
      <c r="F2" s="1" t="s">
        <v>131</v>
      </c>
      <c r="G2" s="1" t="s">
        <v>132</v>
      </c>
      <c r="H2" s="1" t="s">
        <v>133</v>
      </c>
      <c r="I2" s="1" t="s">
        <v>134</v>
      </c>
    </row>
    <row r="3" spans="1:9">
      <c r="A3" s="1" t="s">
        <v>135</v>
      </c>
      <c r="B3" s="1" t="s">
        <v>136</v>
      </c>
      <c r="C3" s="1" t="s">
        <v>10</v>
      </c>
      <c r="D3" s="1">
        <v>20</v>
      </c>
      <c r="E3" s="2">
        <v>4600</v>
      </c>
      <c r="F3" s="1">
        <v>200</v>
      </c>
      <c r="G3" s="3">
        <v>4800</v>
      </c>
      <c r="H3" s="1" t="s">
        <v>137</v>
      </c>
      <c r="I3" s="1">
        <v>1</v>
      </c>
    </row>
    <row r="4" spans="1:9">
      <c r="A4" s="1" t="s">
        <v>138</v>
      </c>
      <c r="B4" s="1" t="s">
        <v>139</v>
      </c>
      <c r="C4" s="1" t="s">
        <v>15</v>
      </c>
      <c r="D4" s="1">
        <v>17</v>
      </c>
      <c r="E4" s="2">
        <v>3400</v>
      </c>
      <c r="F4" s="1">
        <v>170</v>
      </c>
      <c r="G4" s="3">
        <v>3570</v>
      </c>
      <c r="H4" s="1" t="s">
        <v>140</v>
      </c>
      <c r="I4" s="1">
        <v>2</v>
      </c>
    </row>
    <row r="5" spans="1:9">
      <c r="A5" s="1" t="s">
        <v>141</v>
      </c>
      <c r="B5" s="1" t="s">
        <v>142</v>
      </c>
      <c r="C5" s="1" t="s">
        <v>18</v>
      </c>
      <c r="D5" s="1">
        <v>4</v>
      </c>
      <c r="E5" s="2">
        <v>800</v>
      </c>
      <c r="F5" s="1">
        <v>40</v>
      </c>
      <c r="G5" s="3">
        <v>840</v>
      </c>
      <c r="H5" s="1" t="s">
        <v>143</v>
      </c>
      <c r="I5" s="1">
        <v>3</v>
      </c>
    </row>
    <row r="6" spans="1:9">
      <c r="A6" s="1" t="s">
        <v>144</v>
      </c>
      <c r="B6" s="1" t="s">
        <v>136</v>
      </c>
      <c r="C6" s="1" t="s">
        <v>18</v>
      </c>
      <c r="D6" s="1">
        <v>2</v>
      </c>
      <c r="E6" s="2">
        <v>400</v>
      </c>
      <c r="F6" s="1">
        <v>20</v>
      </c>
      <c r="G6" s="3">
        <v>420</v>
      </c>
      <c r="H6" s="1" t="s">
        <v>145</v>
      </c>
      <c r="I6" s="1">
        <v>3</v>
      </c>
    </row>
    <row r="7" spans="1:9">
      <c r="A7" s="1" t="s">
        <v>146</v>
      </c>
      <c r="B7" s="1" t="s">
        <v>139</v>
      </c>
      <c r="C7" s="1" t="s">
        <v>10</v>
      </c>
      <c r="D7" s="1">
        <v>20</v>
      </c>
      <c r="E7" s="2">
        <v>4000</v>
      </c>
      <c r="F7" s="1">
        <v>200</v>
      </c>
      <c r="G7" s="3">
        <v>4200</v>
      </c>
      <c r="H7" s="1" t="s">
        <v>147</v>
      </c>
      <c r="I7" s="1">
        <v>1</v>
      </c>
    </row>
    <row r="8" spans="1:9">
      <c r="A8" s="1" t="s">
        <v>148</v>
      </c>
      <c r="B8" s="1" t="s">
        <v>142</v>
      </c>
      <c r="C8" s="1" t="s">
        <v>15</v>
      </c>
      <c r="D8" s="1">
        <v>17</v>
      </c>
      <c r="E8" s="2">
        <v>3400</v>
      </c>
      <c r="F8" s="1">
        <v>170</v>
      </c>
      <c r="G8" s="3">
        <v>3570</v>
      </c>
      <c r="H8" s="1" t="s">
        <v>149</v>
      </c>
      <c r="I8" s="1">
        <v>2</v>
      </c>
    </row>
    <row r="9" spans="1:9">
      <c r="A9" s="1" t="s">
        <v>150</v>
      </c>
      <c r="B9" s="1" t="s">
        <v>136</v>
      </c>
      <c r="C9" s="1" t="s">
        <v>18</v>
      </c>
      <c r="D9" s="1">
        <v>4</v>
      </c>
      <c r="E9" s="2">
        <v>800</v>
      </c>
      <c r="F9" s="1">
        <v>40</v>
      </c>
      <c r="G9" s="3">
        <v>840</v>
      </c>
      <c r="H9" s="1" t="s">
        <v>151</v>
      </c>
      <c r="I9" s="1">
        <v>3</v>
      </c>
    </row>
    <row r="10" spans="1:9">
      <c r="A10" s="1" t="s">
        <v>152</v>
      </c>
      <c r="B10" s="1" t="s">
        <v>139</v>
      </c>
      <c r="C10" s="1" t="s">
        <v>18</v>
      </c>
      <c r="D10" s="1">
        <v>2</v>
      </c>
      <c r="E10" s="2">
        <v>400</v>
      </c>
      <c r="F10" s="1">
        <v>20</v>
      </c>
      <c r="G10" s="3">
        <v>420</v>
      </c>
      <c r="H10" s="1" t="s">
        <v>153</v>
      </c>
      <c r="I10" s="1">
        <v>3</v>
      </c>
    </row>
    <row r="11" spans="1:9">
      <c r="A11" s="1" t="s">
        <v>154</v>
      </c>
      <c r="B11" s="1" t="s">
        <v>142</v>
      </c>
      <c r="C11" s="1" t="s">
        <v>18</v>
      </c>
      <c r="D11" s="1">
        <v>5</v>
      </c>
      <c r="E11" s="2">
        <v>1000</v>
      </c>
      <c r="F11" s="1">
        <v>50</v>
      </c>
      <c r="G11" s="3">
        <v>1050</v>
      </c>
      <c r="H11" s="1" t="s">
        <v>155</v>
      </c>
      <c r="I11" s="1">
        <v>3</v>
      </c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K8"/>
  <sheetViews>
    <sheetView workbookViewId="0"/>
  </sheetViews>
  <sheetFormatPr defaultRowHeight="17.399999999999999"/>
  <cols>
    <col min="1" max="1" width="13.19921875" customWidth="1"/>
  </cols>
  <sheetData>
    <row r="1" spans="1:11" ht="24">
      <c r="A1" s="20" t="s">
        <v>156</v>
      </c>
    </row>
    <row r="3" spans="1:11">
      <c r="A3" s="16" t="s">
        <v>157</v>
      </c>
      <c r="B3" s="16" t="s">
        <v>158</v>
      </c>
      <c r="C3" s="16" t="s">
        <v>159</v>
      </c>
      <c r="D3" s="16" t="s">
        <v>160</v>
      </c>
      <c r="E3" s="16" t="s">
        <v>161</v>
      </c>
      <c r="F3" s="16" t="s">
        <v>162</v>
      </c>
      <c r="J3" s="16" t="s">
        <v>158</v>
      </c>
      <c r="K3" s="16" t="s">
        <v>47</v>
      </c>
    </row>
    <row r="4" spans="1:11">
      <c r="A4" s="21">
        <v>45299</v>
      </c>
      <c r="B4" t="s">
        <v>163</v>
      </c>
      <c r="C4">
        <v>30</v>
      </c>
      <c r="D4">
        <v>2000</v>
      </c>
      <c r="E4" s="22">
        <v>60000</v>
      </c>
      <c r="F4">
        <v>6000</v>
      </c>
      <c r="J4" t="s">
        <v>164</v>
      </c>
      <c r="K4">
        <v>1500</v>
      </c>
    </row>
    <row r="5" spans="1:11">
      <c r="A5" s="21">
        <v>45299</v>
      </c>
      <c r="B5" t="s">
        <v>165</v>
      </c>
      <c r="C5">
        <v>20</v>
      </c>
      <c r="D5">
        <v>1000</v>
      </c>
      <c r="E5" s="22">
        <v>20000</v>
      </c>
      <c r="F5">
        <v>0</v>
      </c>
      <c r="J5" t="s">
        <v>166</v>
      </c>
      <c r="K5">
        <v>1200</v>
      </c>
    </row>
    <row r="6" spans="1:11">
      <c r="A6" s="21">
        <v>45299</v>
      </c>
      <c r="B6" t="s">
        <v>167</v>
      </c>
      <c r="C6">
        <v>10</v>
      </c>
      <c r="D6">
        <v>800</v>
      </c>
      <c r="E6" s="22">
        <v>8000</v>
      </c>
      <c r="F6">
        <v>0</v>
      </c>
      <c r="J6" t="s">
        <v>163</v>
      </c>
      <c r="K6">
        <v>2000</v>
      </c>
    </row>
    <row r="7" spans="1:11">
      <c r="A7" s="21"/>
      <c r="E7" s="22"/>
      <c r="J7" t="s">
        <v>165</v>
      </c>
      <c r="K7">
        <v>1000</v>
      </c>
    </row>
    <row r="8" spans="1:11">
      <c r="J8" t="s">
        <v>167</v>
      </c>
      <c r="K8">
        <v>800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레코드판매량">
          <controlPr defaultSize="0" autoLine="0" r:id="rId5">
            <anchor moveWithCells="1">
              <from>
                <xdr:col>6</xdr:col>
                <xdr:colOff>525780</xdr:colOff>
                <xdr:row>0</xdr:row>
                <xdr:rowOff>220980</xdr:rowOff>
              </from>
              <to>
                <xdr:col>8</xdr:col>
                <xdr:colOff>411480</xdr:colOff>
                <xdr:row>2</xdr:row>
                <xdr:rowOff>99060</xdr:rowOff>
              </to>
            </anchor>
          </controlPr>
        </control>
      </mc:Choice>
      <mc:Fallback>
        <control shapeId="2049" r:id="rId4" name="cmd레코드판매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ukwoo</cp:lastModifiedBy>
  <cp:lastPrinted>2026-05-15T05:43:15Z</cp:lastPrinted>
  <dcterms:created xsi:type="dcterms:W3CDTF">2023-05-11T11:47:16Z</dcterms:created>
  <dcterms:modified xsi:type="dcterms:W3CDTF">2026-05-15T08:13:48Z</dcterms:modified>
</cp:coreProperties>
</file>