
<file path=[Content_Types].xml><?xml version="1.0" encoding="utf-8"?>
<Types xmlns="http://schemas.openxmlformats.org/package/2006/content-types">
  <Default Extension="bin" ContentType="application/vnd.ms-office.activeX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자격증\컴퓨터활용능력시험\2026 시나공 실기 자료\2026_컴활1급_실기_총정리(20251021)\길벗컴활1급총정리\엑셀\모의\"/>
    </mc:Choice>
  </mc:AlternateContent>
  <xr:revisionPtr revIDLastSave="0" documentId="13_ncr:1_{5877C94F-44DA-43ED-BD55-41D7BEA936D2}" xr6:coauthVersionLast="47" xr6:coauthVersionMax="47" xr10:uidLastSave="{00000000-0000-0000-0000-000000000000}"/>
  <bookViews>
    <workbookView xWindow="-108" yWindow="-108" windowWidth="23256" windowHeight="12576" firstSheet="1" activeTab="3" xr2:uid="{996A17FC-0A87-4199-9912-680845FDCF65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'기본작업-1'!$A$2:$H$30</definedName>
    <definedName name="_xlnm.Criteria" localSheetId="0">'기본작업-1'!$J$2:$J$3</definedName>
    <definedName name="_xlnm.Extract" localSheetId="0">'기본작업-1'!$J$5:$L$5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기업대출현황" name="기업대출현황" connection="기업대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7" i="4" l="1"/>
  <c r="G13" i="4"/>
  <c r="G7" i="4"/>
  <c r="G19" i="4" s="1"/>
  <c r="G18" i="4"/>
  <c r="G14" i="4"/>
  <c r="G8" i="4"/>
  <c r="N10" i="2" a="1"/>
  <c r="N10" i="2" s="1"/>
  <c r="N11" i="2" a="1"/>
  <c r="N11" i="2" s="1"/>
  <c r="N12" i="2" a="1"/>
  <c r="N12" i="2" s="1"/>
  <c r="N9" i="2" a="1"/>
  <c r="N9" i="2" s="1"/>
  <c r="J3" i="2"/>
  <c r="I4" i="2" a="1"/>
  <c r="I4" i="2" s="1"/>
  <c r="I5" i="2" a="1"/>
  <c r="I5" i="2"/>
  <c r="I6" i="2" a="1"/>
  <c r="I6" i="2" s="1"/>
  <c r="I7" i="2" a="1"/>
  <c r="I7" i="2"/>
  <c r="I8" i="2" a="1"/>
  <c r="I8" i="2" s="1"/>
  <c r="I9" i="2" a="1"/>
  <c r="I9" i="2"/>
  <c r="I10" i="2" a="1"/>
  <c r="I10" i="2" s="1"/>
  <c r="I11" i="2" a="1"/>
  <c r="I11" i="2"/>
  <c r="I12" i="2" a="1"/>
  <c r="I12" i="2" s="1"/>
  <c r="I13" i="2" a="1"/>
  <c r="I13" i="2"/>
  <c r="I14" i="2" a="1"/>
  <c r="I14" i="2" s="1"/>
  <c r="I15" i="2" a="1"/>
  <c r="I15" i="2"/>
  <c r="I16" i="2" a="1"/>
  <c r="I16" i="2" s="1"/>
  <c r="I17" i="2" a="1"/>
  <c r="I17" i="2"/>
  <c r="I18" i="2" a="1"/>
  <c r="I18" i="2" s="1"/>
  <c r="I19" i="2" a="1"/>
  <c r="I19" i="2"/>
  <c r="I20" i="2" a="1"/>
  <c r="I20" i="2" s="1"/>
  <c r="I21" i="2" a="1"/>
  <c r="I21" i="2"/>
  <c r="I22" i="2" a="1"/>
  <c r="I22" i="2" s="1"/>
  <c r="I23" i="2" a="1"/>
  <c r="I23" i="2"/>
  <c r="I24" i="2" a="1"/>
  <c r="I24" i="2" s="1"/>
  <c r="I25" i="2" a="1"/>
  <c r="I25" i="2"/>
  <c r="I26" i="2" a="1"/>
  <c r="I26" i="2" s="1"/>
  <c r="I27" i="2" a="1"/>
  <c r="I27" i="2"/>
  <c r="I28" i="2" a="1"/>
  <c r="I28" i="2" s="1"/>
  <c r="I29" i="2" a="1"/>
  <c r="I29" i="2" s="1"/>
  <c r="I30" i="2" a="1"/>
  <c r="I30" i="2" s="1"/>
  <c r="I3" i="2" a="1"/>
  <c r="I3" i="2" s="1"/>
  <c r="J3" i="1"/>
  <c r="K4" i="2" a="1"/>
  <c r="K6" i="2" a="1"/>
  <c r="K8" i="2" a="1"/>
  <c r="K10" i="2" a="1"/>
  <c r="K12" i="2" a="1"/>
  <c r="K14" i="2" a="1"/>
  <c r="K16" i="2" a="1"/>
  <c r="K18" i="2" a="1"/>
  <c r="K20" i="2" a="1"/>
  <c r="K22" i="2" a="1"/>
  <c r="K24" i="2" a="1"/>
  <c r="K26" i="2" a="1"/>
  <c r="K28" i="2" a="1"/>
  <c r="K30" i="2" a="1"/>
  <c r="K7" i="2" a="1"/>
  <c r="K9" i="2" a="1"/>
  <c r="K11" i="2" a="1"/>
  <c r="K13" i="2" a="1"/>
  <c r="K15" i="2" a="1"/>
  <c r="K17" i="2" a="1"/>
  <c r="K19" i="2" a="1"/>
  <c r="K21" i="2" a="1"/>
  <c r="K23" i="2" a="1"/>
  <c r="K25" i="2" a="1"/>
  <c r="K27" i="2" a="1"/>
  <c r="K29" i="2" a="1"/>
  <c r="K5" i="2" a="1"/>
  <c r="K3" i="2" a="1"/>
  <c r="G20" i="4" l="1"/>
  <c r="K5" i="2"/>
  <c r="K29" i="2"/>
  <c r="K27" i="2"/>
  <c r="K25" i="2"/>
  <c r="K23" i="2"/>
  <c r="K21" i="2"/>
  <c r="K19" i="2"/>
  <c r="K17" i="2"/>
  <c r="K15" i="2"/>
  <c r="K13" i="2"/>
  <c r="K11" i="2"/>
  <c r="K9" i="2"/>
  <c r="K7" i="2"/>
  <c r="K30" i="2"/>
  <c r="K28" i="2"/>
  <c r="K26" i="2"/>
  <c r="K24" i="2"/>
  <c r="K22" i="2"/>
  <c r="K20" i="2"/>
  <c r="K18" i="2"/>
  <c r="K16" i="2"/>
  <c r="K14" i="2"/>
  <c r="K12" i="2"/>
  <c r="K10" i="2"/>
  <c r="K8" i="2"/>
  <c r="K6" i="2"/>
  <c r="K4" i="2"/>
  <c r="K3" i="2"/>
  <c r="G3" i="5"/>
  <c r="G4" i="5"/>
  <c r="G5" i="5"/>
  <c r="G6" i="5"/>
  <c r="G7" i="5"/>
  <c r="G8" i="5"/>
  <c r="G9" i="5"/>
  <c r="G10" i="5"/>
  <c r="G11" i="5"/>
  <c r="G12" i="5"/>
  <c r="G13" i="5"/>
  <c r="G14" i="5"/>
  <c r="G4" i="8"/>
  <c r="H4" i="8" s="1"/>
  <c r="G5" i="8"/>
  <c r="H5" i="8" s="1"/>
  <c r="G6" i="8"/>
  <c r="H6" i="8" s="1"/>
  <c r="G7" i="8"/>
  <c r="H7" i="8" s="1"/>
  <c r="G8" i="8"/>
  <c r="H8" i="8" s="1"/>
  <c r="G9" i="8"/>
  <c r="H9" i="8" s="1"/>
  <c r="G10" i="8"/>
  <c r="H10" i="8" s="1"/>
  <c r="G11" i="8"/>
  <c r="H11" i="8"/>
  <c r="G12" i="8"/>
  <c r="H12" i="8" s="1"/>
  <c r="G13" i="8"/>
  <c r="H13" i="8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62FC7EA-E5B4-45E4-9DB2-8CB6B071853E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F47C0DC7-71D5-48D5-84B2-51727E2FADE8}" name="기업대출현황" type="103" refreshedVersion="8" minRefreshableVersion="5">
    <extLst>
      <ext xmlns:x15="http://schemas.microsoft.com/office/spreadsheetml/2010/11/main" uri="{DE250136-89BD-433C-8126-D09CA5730AF9}">
        <x15:connection id="기업대출현황" autoDelete="1">
          <x15:textPr prompt="0" codePage="949" sourceFile="C:\Users\USER\Desktop\자격증\컴퓨터활용능력시험\2026 시나공 실기 자료\2026_컴활1급_실기_총정리(20251021)\길벗컴활1급총정리\엑셀\모의\기업대출현황.csv" tab="0" comma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<sst xmlns="http://schemas.openxmlformats.org/spreadsheetml/2006/main" count="397" uniqueCount="160">
  <si>
    <t>대표자</t>
  </si>
  <si>
    <t>주민번호</t>
  </si>
  <si>
    <t>출자금액</t>
  </si>
  <si>
    <t>관할지부</t>
  </si>
  <si>
    <t>대출일</t>
  </si>
  <si>
    <t>상환일</t>
  </si>
  <si>
    <t>대출금액</t>
  </si>
  <si>
    <t>연이율</t>
  </si>
  <si>
    <t>곽수현</t>
  </si>
  <si>
    <t>771124-2******</t>
  </si>
  <si>
    <t>동대문</t>
  </si>
  <si>
    <t>주이준</t>
  </si>
  <si>
    <t>770506-2******</t>
  </si>
  <si>
    <t>강남</t>
  </si>
  <si>
    <t>백대영</t>
  </si>
  <si>
    <t>800627-1******</t>
  </si>
  <si>
    <t>윤명진</t>
  </si>
  <si>
    <t>광진</t>
  </si>
  <si>
    <t>이윤후</t>
  </si>
  <si>
    <t>601027-2******</t>
  </si>
  <si>
    <t>강채언</t>
  </si>
  <si>
    <t>600428-2******</t>
  </si>
  <si>
    <t>마포</t>
  </si>
  <si>
    <t>백원영</t>
  </si>
  <si>
    <t>710803-1******</t>
  </si>
  <si>
    <t>손명준</t>
  </si>
  <si>
    <t>711030-2******</t>
  </si>
  <si>
    <t>서명세</t>
  </si>
  <si>
    <t>630521-1******</t>
  </si>
  <si>
    <t>송종환</t>
  </si>
  <si>
    <t>691028-1******</t>
  </si>
  <si>
    <t>최혜은</t>
  </si>
  <si>
    <t>800727-2******</t>
  </si>
  <si>
    <t>윤영서</t>
  </si>
  <si>
    <t>860729-2******</t>
  </si>
  <si>
    <t>장슬지</t>
  </si>
  <si>
    <t>631106-1******</t>
  </si>
  <si>
    <t>주재훈</t>
  </si>
  <si>
    <t>610122-1******</t>
  </si>
  <si>
    <t>이종한</t>
  </si>
  <si>
    <t>870517-1******</t>
  </si>
  <si>
    <t>남태헌</t>
  </si>
  <si>
    <t>821211-2******</t>
  </si>
  <si>
    <t>황윤형</t>
  </si>
  <si>
    <t>830918-2******</t>
  </si>
  <si>
    <t>오진주</t>
  </si>
  <si>
    <t>600303-1******</t>
  </si>
  <si>
    <t>배신영</t>
  </si>
  <si>
    <t>650805-1******</t>
  </si>
  <si>
    <t>노장우</t>
  </si>
  <si>
    <t>730626-2******</t>
  </si>
  <si>
    <t>오지완</t>
  </si>
  <si>
    <t>671121-1******</t>
  </si>
  <si>
    <t>주현일</t>
  </si>
  <si>
    <t>840806-2******</t>
  </si>
  <si>
    <t>주연재</t>
  </si>
  <si>
    <t>710407-1******</t>
  </si>
  <si>
    <t>허제훈</t>
  </si>
  <si>
    <t>660627-1******</t>
  </si>
  <si>
    <t>서위영</t>
  </si>
  <si>
    <t>741212-2******</t>
  </si>
  <si>
    <t>남동율</t>
  </si>
  <si>
    <t>730508-2******</t>
  </si>
  <si>
    <t>김윤상</t>
  </si>
  <si>
    <t>600215-2******</t>
  </si>
  <si>
    <t>박정혁</t>
  </si>
  <si>
    <t>680930-1******</t>
  </si>
  <si>
    <t>[표1]</t>
  </si>
  <si>
    <t>830409-1******</t>
  </si>
  <si>
    <t>상공상사 3월분 급여지급명세서</t>
  </si>
  <si>
    <t>성명</t>
  </si>
  <si>
    <t>부서명</t>
  </si>
  <si>
    <t>직위</t>
  </si>
  <si>
    <t>기본급</t>
  </si>
  <si>
    <t>수당</t>
  </si>
  <si>
    <t>상여급</t>
  </si>
  <si>
    <t>수령액</t>
  </si>
  <si>
    <t>신현빈</t>
  </si>
  <si>
    <t>기획부</t>
  </si>
  <si>
    <t>과장</t>
  </si>
  <si>
    <t>이정현</t>
  </si>
  <si>
    <t>대리</t>
  </si>
  <si>
    <t>이만수</t>
  </si>
  <si>
    <t>한나라</t>
  </si>
  <si>
    <t>사원</t>
  </si>
  <si>
    <t>이수지</t>
  </si>
  <si>
    <t>생산부</t>
  </si>
  <si>
    <t>김현수</t>
  </si>
  <si>
    <t>안영미</t>
  </si>
  <si>
    <t>신혜선</t>
  </si>
  <si>
    <t>김준호</t>
  </si>
  <si>
    <t>영업부</t>
  </si>
  <si>
    <t>강동원</t>
  </si>
  <si>
    <t>기준일 :</t>
  </si>
  <si>
    <t>[표2] 기업 건정성 기준표</t>
  </si>
  <si>
    <t>추가대출여부</t>
  </si>
  <si>
    <t>건전성기준</t>
  </si>
  <si>
    <t>대출안정성</t>
  </si>
  <si>
    <t>월별대출상환금</t>
  </si>
  <si>
    <t>상</t>
  </si>
  <si>
    <t>중</t>
  </si>
  <si>
    <t>하</t>
  </si>
  <si>
    <t>[표3]</t>
  </si>
  <si>
    <t>최고 출자금액 순위</t>
  </si>
  <si>
    <t>김민국</t>
  </si>
  <si>
    <t>최신국</t>
  </si>
  <si>
    <t>박억남</t>
  </si>
  <si>
    <t>조민정</t>
  </si>
  <si>
    <t>이문성</t>
  </si>
  <si>
    <t>우용표</t>
  </si>
  <si>
    <t>김후영</t>
  </si>
  <si>
    <t>이재건</t>
  </si>
  <si>
    <t>(단위 : MB/월)</t>
  </si>
  <si>
    <t>콘텐츠</t>
  </si>
  <si>
    <t>3G</t>
  </si>
  <si>
    <t>4G</t>
  </si>
  <si>
    <t>5G</t>
  </si>
  <si>
    <t>비중</t>
  </si>
  <si>
    <t>동영상</t>
  </si>
  <si>
    <t>웹포털</t>
  </si>
  <si>
    <t>SNS</t>
  </si>
  <si>
    <t>멀티미디어</t>
  </si>
  <si>
    <t>마켓다운</t>
  </si>
  <si>
    <t>기타</t>
  </si>
  <si>
    <t xml:space="preserve">가입자당 콘텐츠별 트래픽 현황    </t>
  </si>
  <si>
    <t>김을수</t>
  </si>
  <si>
    <t>마포구</t>
  </si>
  <si>
    <t>3년이하</t>
  </si>
  <si>
    <t>양호</t>
  </si>
  <si>
    <t>홍길동</t>
  </si>
  <si>
    <t>광진구</t>
  </si>
  <si>
    <t>미달</t>
  </si>
  <si>
    <t>영업사원별 매출현황</t>
  </si>
  <si>
    <t>이름</t>
  </si>
  <si>
    <t>지점</t>
  </si>
  <si>
    <t>연차</t>
  </si>
  <si>
    <t>월매출</t>
  </si>
  <si>
    <t>평가</t>
  </si>
  <si>
    <t>강남구</t>
  </si>
  <si>
    <t>동대문구</t>
  </si>
  <si>
    <t>성동구</t>
  </si>
  <si>
    <t>영등포구</t>
  </si>
  <si>
    <t>상위 대출금액 평균</t>
    <phoneticPr fontId="1" type="noConversion"/>
  </si>
  <si>
    <t>조건</t>
    <phoneticPr fontId="1" type="noConversion"/>
  </si>
  <si>
    <t>영업부 평균</t>
  </si>
  <si>
    <t>생산부 평균</t>
  </si>
  <si>
    <t>기획부 평균</t>
  </si>
  <si>
    <t>전체 평균</t>
  </si>
  <si>
    <t>영업부 최대</t>
  </si>
  <si>
    <t>생산부 최대</t>
  </si>
  <si>
    <t>기획부 최대</t>
  </si>
  <si>
    <t>전체 최대값</t>
  </si>
  <si>
    <t>가능</t>
  </si>
  <si>
    <t>보류</t>
  </si>
  <si>
    <t>불가능</t>
  </si>
  <si>
    <t>값</t>
  </si>
  <si>
    <t>최대값: 대출금액</t>
  </si>
  <si>
    <t>전체 최대값: 대출금액</t>
  </si>
  <si>
    <t>평균: 연이율</t>
  </si>
  <si>
    <t>전체 평균: 연이율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</si>
</sst>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₩&quot;#,##0;[Red]\-&quot;₩&quot;#,##0"/>
    <numFmt numFmtId="41" formatCode="_-* #,##0_-;\-* #,##0_-;_-* &quot;-&quot;_-;_-@_-"/>
    <numFmt numFmtId="176" formatCode="0.0%"/>
    <numFmt numFmtId="177" formatCode="#,##0&quot;원&quot;"/>
    <numFmt numFmtId="178" formatCode="General&quot;위&quot;"/>
    <numFmt numFmtId="179" formatCode="000\-000"/>
  </numFmts>
  <fonts count="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13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41" fontId="0" fillId="0" borderId="1" xfId="1" applyFont="1" applyBorder="1" applyProtection="1">
      <alignment vertical="center"/>
      <protection hidden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Fill="1" applyBorder="1" applyAlignment="1">
      <alignment horizontal="center" vertical="center"/>
    </xf>
    <xf numFmtId="177" fontId="0" fillId="0" borderId="1" xfId="1" applyNumberFormat="1" applyFont="1" applyFill="1" applyBorder="1" applyAlignment="1">
      <alignment horizontal="right" vertical="center"/>
    </xf>
    <xf numFmtId="176" fontId="0" fillId="0" borderId="1" xfId="2" applyNumberFormat="1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5" fillId="0" borderId="0" xfId="3" applyFont="1">
      <alignment vertical="center"/>
    </xf>
    <xf numFmtId="0" fontId="0" fillId="0" borderId="0" xfId="0" applyAlignment="1">
      <alignment horizontal="right" vertical="center"/>
    </xf>
    <xf numFmtId="9" fontId="5" fillId="0" borderId="0" xfId="3" applyNumberFormat="1" applyFont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6" fillId="0" borderId="0" xfId="0" applyFont="1">
      <alignment vertical="center"/>
    </xf>
    <xf numFmtId="0" fontId="0" fillId="0" borderId="3" xfId="0" applyBorder="1" applyAlignment="1">
      <alignment horizontal="center" vertical="center"/>
    </xf>
    <xf numFmtId="179" fontId="0" fillId="0" borderId="1" xfId="1" applyNumberFormat="1" applyFont="1" applyBorder="1" applyProtection="1">
      <alignment vertical="center"/>
      <protection hidden="1"/>
    </xf>
    <xf numFmtId="6" fontId="0" fillId="0" borderId="1" xfId="2" applyNumberFormat="1" applyFont="1" applyFill="1" applyBorder="1" applyAlignment="1">
      <alignment horizontal="center" vertical="center"/>
    </xf>
    <xf numFmtId="3" fontId="0" fillId="0" borderId="0" xfId="0" applyNumberFormat="1">
      <alignment vertical="center"/>
    </xf>
    <xf numFmtId="0" fontId="7" fillId="0" borderId="0" xfId="0" applyFont="1">
      <alignment vertical="center"/>
    </xf>
    <xf numFmtId="0" fontId="0" fillId="0" borderId="1" xfId="1" applyNumberFormat="1" applyFont="1" applyBorder="1" applyProtection="1">
      <alignment vertical="center"/>
      <protection hidden="1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9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4A46EAAB-C86E-4087-B79C-DCB627E214CD}"/>
  </cellStyles>
  <dxfs count="4">
    <dxf>
      <font>
        <b/>
        <i val="0"/>
        <u val="double"/>
      </font>
    </dxf>
    <dxf>
      <font>
        <b/>
        <i val="0"/>
        <u val="double"/>
      </font>
    </dxf>
    <dxf>
      <font>
        <b/>
        <i val="0"/>
        <u val="double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기획부 급여 지급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'기본작업-2'!$E$3</c:f>
              <c:strCache>
                <c:ptCount val="1"/>
                <c:pt idx="0">
                  <c:v>기본급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'기본작업-2'!$E$4:$E$7</c:f>
              <c:numCache>
                <c:formatCode>_(* #,##0_);_(* \(#,##0\);_(* "-"_);_(@_)</c:formatCode>
                <c:ptCount val="4"/>
                <c:pt idx="0">
                  <c:v>3000000</c:v>
                </c:pt>
                <c:pt idx="1">
                  <c:v>2550000</c:v>
                </c:pt>
                <c:pt idx="2">
                  <c:v>2500000</c:v>
                </c:pt>
                <c:pt idx="3">
                  <c:v>2100000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61-4B91-B97D-3C0B97DFC712}"/>
            </c:ext>
          </c:extLst>
        </c:ser>
        <c:ser>
          <c:idx val="1"/>
          <c:order val="1"/>
          <c:tx>
            <c:strRef>
              <c:f>'기본작업-2'!$G$3</c:f>
              <c:strCache>
                <c:ptCount val="1"/>
                <c:pt idx="0">
                  <c:v>상여급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'기본작업-2'!$G$4:$G$7</c:f>
              <c:numCache>
                <c:formatCode>000\-000</c:formatCode>
                <c:ptCount val="4"/>
                <c:pt idx="0">
                  <c:v>1500000</c:v>
                </c:pt>
                <c:pt idx="1">
                  <c:v>1275000</c:v>
                </c:pt>
                <c:pt idx="2">
                  <c:v>1250000</c:v>
                </c:pt>
                <c:pt idx="3">
                  <c:v>1050000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61-4B91-B97D-3C0B97DFC7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36000560"/>
        <c:axId val="1675516432"/>
      </c:barChart>
      <c:catAx>
        <c:axId val="163600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75516432"/>
        <c:crosses val="autoZero"/>
        <c:auto val="1"/>
        <c:lblAlgn val="ctr"/>
        <c:lblOffset val="100"/>
        <c:noMultiLvlLbl val="0"/>
      </c:catAx>
      <c:valAx>
        <c:axId val="1675516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36000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가입자당 콘텐츠별 트래픽 현황   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'기타작업-2'!$D$4</c:f>
              <c:strCache>
                <c:ptCount val="1"/>
                <c:pt idx="0">
                  <c:v>4G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'기타작업-2'!$C$5:$C$10</c:f>
              <c:numCache>
                <c:formatCode>General</c:formatCode>
                <c:ptCount val="6"/>
                <c:pt idx="0">
                  <c:v>2417</c:v>
                </c:pt>
                <c:pt idx="1">
                  <c:v>730</c:v>
                </c:pt>
                <c:pt idx="2">
                  <c:v>821</c:v>
                </c:pt>
                <c:pt idx="3">
                  <c:v>228</c:v>
                </c:pt>
                <c:pt idx="4">
                  <c:v>228</c:v>
                </c:pt>
                <c:pt idx="5">
                  <c:v>137</c:v>
                </c:pt>
              </c:numCache>
            </c:numRef>
          </c:cat>
          <c:val>
            <c:numRef>
              <c:f>'기타작업-2'!$D$5:$D$10</c:f>
              <c:numCache>
                <c:formatCode>General</c:formatCode>
                <c:ptCount val="6"/>
                <c:pt idx="0">
                  <c:v>3633</c:v>
                </c:pt>
                <c:pt idx="1">
                  <c:v>1282</c:v>
                </c:pt>
                <c:pt idx="2">
                  <c:v>1282</c:v>
                </c:pt>
                <c:pt idx="3">
                  <c:v>285</c:v>
                </c:pt>
                <c:pt idx="4">
                  <c:v>142</c:v>
                </c:pt>
                <c:pt idx="5">
                  <c:v>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F5-4C71-8FA2-5C42E28ACC56}"/>
            </c:ext>
          </c:extLst>
        </c:ser>
        <c:ser>
          <c:idx val="1"/>
          <c:order val="1"/>
          <c:tx>
            <c:strRef>
              <c:f>'기타작업-2'!$E$4</c:f>
              <c:strCache>
                <c:ptCount val="1"/>
                <c:pt idx="0">
                  <c:v>5G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>
              <a:glow rad="63500">
                <a:schemeClr val="accent1">
                  <a:satMod val="175000"/>
                  <a:alpha val="40000"/>
                </a:schemeClr>
              </a:glow>
            </a:effectLst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val>
            <c:numRef>
              <c:f>'기타작업-2'!$E$5:$E$10</c:f>
              <c:numCache>
                <c:formatCode>General</c:formatCode>
                <c:ptCount val="6"/>
                <c:pt idx="0">
                  <c:v>3334</c:v>
                </c:pt>
                <c:pt idx="1">
                  <c:v>1026</c:v>
                </c:pt>
                <c:pt idx="2">
                  <c:v>1218</c:v>
                </c:pt>
                <c:pt idx="3">
                  <c:v>449</c:v>
                </c:pt>
                <c:pt idx="4">
                  <c:v>321</c:v>
                </c:pt>
                <c:pt idx="5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68644496"/>
        <c:axId val="1768643056"/>
      </c:barChart>
      <c:lineChart>
        <c:grouping val="standard"/>
        <c:varyColors val="0"/>
        <c:ser>
          <c:idx val="2"/>
          <c:order val="2"/>
          <c:tx>
            <c:strRef>
              <c:f>'기타작업-2'!$F$4</c:f>
              <c:strCache>
                <c:ptCount val="1"/>
                <c:pt idx="0">
                  <c:v>비중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2"/>
              <c:spPr>
                <a:solidFill>
                  <a:schemeClr val="lt1"/>
                </a:solidFill>
                <a:ln>
                  <a:solidFill>
                    <a:schemeClr val="dk1">
                      <a:lumMod val="25000"/>
                      <a:lumOff val="75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ellipse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B7FE-47CD-B347-5B47273B2BD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'기타작업-2'!$F$5:$F$10</c:f>
              <c:numCache>
                <c:formatCode>0%</c:formatCode>
                <c:ptCount val="6"/>
                <c:pt idx="0">
                  <c:v>0.52</c:v>
                </c:pt>
                <c:pt idx="1">
                  <c:v>0.17</c:v>
                </c:pt>
                <c:pt idx="2">
                  <c:v>0.18</c:v>
                </c:pt>
                <c:pt idx="3">
                  <c:v>0.05</c:v>
                </c:pt>
                <c:pt idx="4">
                  <c:v>0.04</c:v>
                </c:pt>
                <c:pt idx="5">
                  <c:v>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9859103"/>
        <c:axId val="659858623"/>
      </c:lineChart>
      <c:catAx>
        <c:axId val="1768644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3056"/>
        <c:crosses val="autoZero"/>
        <c:auto val="1"/>
        <c:lblAlgn val="ctr"/>
        <c:lblOffset val="100"/>
        <c:noMultiLvlLbl val="0"/>
      </c:catAx>
      <c:valAx>
        <c:axId val="1768643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4496"/>
        <c:crosses val="autoZero"/>
        <c:crossBetween val="between"/>
        <c:majorUnit val="1000"/>
      </c:valAx>
      <c:valAx>
        <c:axId val="659858623"/>
        <c:scaling>
          <c:orientation val="minMax"/>
          <c:max val="1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59859103"/>
        <c:crosses val="max"/>
        <c:crossBetween val="between"/>
        <c:majorUnit val="0.2"/>
      </c:valAx>
      <c:catAx>
        <c:axId val="659859103"/>
        <c:scaling>
          <c:orientation val="minMax"/>
        </c:scaling>
        <c:delete val="1"/>
        <c:axPos val="b"/>
        <c:majorTickMark val="out"/>
        <c:minorTickMark val="none"/>
        <c:tickLblPos val="nextTo"/>
        <c:crossAx val="65985862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5326380" y="220980"/>
          <a:ext cx="85344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5326380" y="883920"/>
          <a:ext cx="85344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144780</xdr:colOff>
          <xdr:row>0</xdr:row>
          <xdr:rowOff>83820</xdr:rowOff>
        </xdr:from>
        <xdr:to>
          <xdr:col>6</xdr:col>
          <xdr:colOff>822960</xdr:colOff>
          <xdr:row>2</xdr:row>
          <xdr:rowOff>38100</xdr:rowOff>
        </xdr:to>
        <xdr:sp macro="" textlink="">
          <xdr:nvSpPr>
            <xdr:cNvPr id="8193" name="cmd매출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6131.707474537034" backgroundQuery="1" createdVersion="8" refreshedVersion="8" minRefreshableVersion="3" recordCount="0" supportSubquery="1" supportAdvancedDrill="1" xr:uid="{FF6B197D-EEBF-4701-9C92-0047932C57B6}">
  <cacheSource type="external" connectionId="1"/>
  <cacheFields count="4">
    <cacheField name="[기업대출현황].[관할지부].[관할지부]" caption="관할지부" numFmtId="0" level="1">
      <sharedItems count="4">
        <s v="강남"/>
        <s v="광진"/>
        <s v="동대문"/>
        <s v="마포"/>
      </sharedItems>
    </cacheField>
    <cacheField name="[기업대출현황].[추가대출여부].[추가대출여부]" caption="추가대출여부" numFmtId="0" hierarchy="3" level="1">
      <sharedItems count="3">
        <s v="가능"/>
        <s v="보류"/>
        <s v="불가능"/>
      </sharedItems>
    </cacheField>
    <cacheField name="[Measures].[최대값: 대출금액]" caption="최대값: 대출금액" numFmtId="0" hierarchy="8" level="32767"/>
    <cacheField name="[Measures].[평균: 연이율]" caption="평균: 연이율" numFmtId="0" hierarchy="9" level="32767"/>
  </cacheFields>
  <cacheHierarchies count="10">
    <cacheHierarchy uniqueName="[기업대출현황].[관할지부]" caption="관할지부" attribute="1" defaultMemberUniqueName="[기업대출현황].[관할지부].[All]" allUniqueName="[기업대출현황].[관할지부].[All]" dimensionUniqueName="[기업대출현황]" displayFolder="" count="2" memberValueDatatype="130" unbalanced="0">
      <fieldsUsage count="2">
        <fieldUsage x="-1"/>
        <fieldUsage x="0"/>
      </fieldsUsage>
    </cacheHierarchy>
    <cacheHierarchy uniqueName="[기업대출현황].[대출금액]" caption="대출금액" attribute="1" defaultMemberUniqueName="[기업대출현황].[대출금액].[All]" allUniqueName="[기업대출현황].[대출금액].[All]" dimensionUniqueName="[기업대출현황]" displayFolder="" count="0" memberValueDatatype="20" unbalanced="0"/>
    <cacheHierarchy uniqueName="[기업대출현황].[연이율]" caption="연이율" attribute="1" defaultMemberUniqueName="[기업대출현황].[연이율].[All]" allUniqueName="[기업대출현황].[연이율].[All]" dimensionUniqueName="[기업대출현황]" displayFolder="" count="0" memberValueDatatype="5" unbalanced="0"/>
    <cacheHierarchy uniqueName="[기업대출현황].[추가대출여부]" caption="추가대출여부" attribute="1" defaultMemberUniqueName="[기업대출현황].[추가대출여부].[All]" allUniqueName="[기업대출현황].[추가대출여부].[All]" dimensionUniqueName="[기업대출현황]" displayFolder="" count="2" memberValueDatatype="130" unbalanced="0">
      <fieldsUsage count="2">
        <fieldUsage x="-1"/>
        <fieldUsage x="1"/>
      </fieldsUsage>
    </cacheHierarchy>
    <cacheHierarchy uniqueName="[Measures].[__XL_Count 기업대출현황]" caption="__XL_Count 기업대출현황" measure="1" displayFolder="" measureGroup="기업대출현황" count="0" hidden="1"/>
    <cacheHierarchy uniqueName="[Measures].[__No measures defined]" caption="__No measures defined" measure="1" displayFolder="" count="0" hidden="1"/>
    <cacheHierarchy uniqueName="[Measures].[합계: 대출금액]" caption="합계: 대출금액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연이율]" caption="합계: 연이율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최대값: 대출금액]" caption="최대값: 대출금액" measure="1" displayFolder="" measureGroup="기업대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연이율]" caption="평균: 연이율" measure="1" displayFolder="" measureGroup="기업대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기업대출현황" uniqueName="[기업대출현황]" caption="기업대출현황"/>
  </dimensions>
  <measureGroups count="1">
    <measureGroup name="기업대출현황" caption="기업대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4E114A1-32B2-49D3-8734-3CCFEF2E3C09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2:F13" firstHeaderRow="1" firstDataRow="2" firstDataCol="2"/>
  <pivotFields count="4"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outline="0" subtotalTop="0" showAll="0" dataSourceSort="1" defaultSubtotal="0" defaultAttributeDrillState="1">
      <items count="3">
        <item x="0"/>
        <item x="1"/>
        <item x="2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-2"/>
  </rowFields>
  <rowItems count="10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dataFields count="2">
    <dataField name="최대값: 대출금액" fld="2" subtotal="max" baseField="0" baseItem="0" numFmtId="41"/>
    <dataField name="평균: 연이율" fld="3" subtotal="average" baseField="0" baseItem="0" numFmtId="9"/>
  </dataFields>
  <pivotHierarchies count="10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대출금액"/>
    <pivotHierarchy dragToData="1" caption="평균: 연이율"/>
  </pivotHierarchies>
  <pivotTableStyleInfo name="PivotStyleLight15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기업대출현황">
        <x15:activeTabTopLevelEntity name="[기업대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L30"/>
  <sheetViews>
    <sheetView workbookViewId="0">
      <selection activeCell="B1" sqref="B1"/>
    </sheetView>
  </sheetViews>
  <sheetFormatPr defaultRowHeight="17.399999999999999"/>
  <cols>
    <col min="1" max="1" width="8.09765625" customWidth="1"/>
    <col min="2" max="2" width="16.19921875" customWidth="1"/>
    <col min="3" max="3" width="13" customWidth="1"/>
    <col min="4" max="4" width="11.09765625" bestFit="1" customWidth="1"/>
    <col min="5" max="5" width="12.19921875" customWidth="1"/>
    <col min="6" max="6" width="13.19921875" bestFit="1" customWidth="1"/>
    <col min="7" max="7" width="12.8984375" customWidth="1"/>
    <col min="8" max="8" width="7.8984375" customWidth="1"/>
    <col min="9" max="9" width="2.19921875" customWidth="1"/>
    <col min="10" max="10" width="8.69921875" customWidth="1"/>
    <col min="11" max="11" width="14.19921875" bestFit="1" customWidth="1"/>
    <col min="12" max="12" width="14.09765625" bestFit="1" customWidth="1"/>
    <col min="13" max="13" width="11.09765625" bestFit="1" customWidth="1"/>
  </cols>
  <sheetData>
    <row r="1" spans="1:12">
      <c r="A1" t="s">
        <v>67</v>
      </c>
    </row>
    <row r="2" spans="1:1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J2" s="20" t="s">
        <v>143</v>
      </c>
    </row>
    <row r="3" spans="1:12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J3" t="b">
        <f>AND(MID(B3,8,1)="2",OR(MONTH(E3)=4,MONTH(E3)=5))</f>
        <v>0</v>
      </c>
    </row>
    <row r="4" spans="1:12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</row>
    <row r="5" spans="1:12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J5" s="1" t="s">
        <v>0</v>
      </c>
      <c r="K5" s="1" t="s">
        <v>1</v>
      </c>
      <c r="L5" s="1" t="s">
        <v>4</v>
      </c>
    </row>
    <row r="6" spans="1:12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J6" s="1" t="s">
        <v>25</v>
      </c>
      <c r="K6" s="2" t="s">
        <v>26</v>
      </c>
      <c r="L6" s="2">
        <v>43935</v>
      </c>
    </row>
    <row r="7" spans="1:12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J7" s="1" t="s">
        <v>53</v>
      </c>
      <c r="K7" s="2" t="s">
        <v>54</v>
      </c>
      <c r="L7" s="2">
        <v>43977</v>
      </c>
    </row>
    <row r="8" spans="1:12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J8" s="1" t="s">
        <v>59</v>
      </c>
      <c r="K8" s="2" t="s">
        <v>60</v>
      </c>
      <c r="L8" s="2">
        <v>43979</v>
      </c>
    </row>
    <row r="9" spans="1:12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</row>
    <row r="10" spans="1:12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</row>
    <row r="11" spans="1:12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</row>
    <row r="12" spans="1:12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</row>
    <row r="13" spans="1:12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</row>
    <row r="14" spans="1:12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</row>
    <row r="15" spans="1:12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</row>
    <row r="16" spans="1:12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</row>
    <row r="17" spans="1:8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</row>
    <row r="18" spans="1:8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</row>
    <row r="19" spans="1:8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</row>
    <row r="20" spans="1:8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</row>
    <row r="21" spans="1:8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</row>
    <row r="22" spans="1:8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</row>
    <row r="23" spans="1:8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</row>
    <row r="24" spans="1:8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</row>
    <row r="25" spans="1:8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</row>
    <row r="26" spans="1:8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</row>
    <row r="27" spans="1:8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</row>
    <row r="28" spans="1:8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</row>
    <row r="29" spans="1:8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</row>
    <row r="30" spans="1:8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</row>
  </sheetData>
  <phoneticPr fontId="1" type="noConversion"/>
  <conditionalFormatting sqref="A3:H30">
    <cfRule type="expression" dxfId="3" priority="1">
      <formula>OR(LARGE($G$3:$G$30,3)&lt;=$G3,SMALL($G$3:$G$30,3)&gt;=$G3)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428046-6040-4FB2-AEF9-4541C0311CA0}">
  <sheetPr codeName="Sheet3"/>
  <dimension ref="B1:H13"/>
  <sheetViews>
    <sheetView workbookViewId="0">
      <selection activeCell="J12" sqref="J12"/>
    </sheetView>
  </sheetViews>
  <sheetFormatPr defaultRowHeight="17.399999999999999"/>
  <cols>
    <col min="1" max="1" width="3" customWidth="1"/>
    <col min="5" max="8" width="10.8984375" bestFit="1" customWidth="1"/>
  </cols>
  <sheetData>
    <row r="1" spans="2:8" ht="21">
      <c r="B1" s="29" t="s">
        <v>69</v>
      </c>
      <c r="C1" s="29"/>
      <c r="D1" s="29"/>
      <c r="E1" s="29"/>
      <c r="F1" s="29"/>
      <c r="G1" s="29"/>
      <c r="H1" s="29"/>
    </row>
    <row r="3" spans="2:8"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  <c r="G3" s="1" t="s">
        <v>75</v>
      </c>
      <c r="H3" s="1" t="s">
        <v>76</v>
      </c>
    </row>
    <row r="4" spans="2:8">
      <c r="B4" s="1" t="s">
        <v>77</v>
      </c>
      <c r="C4" s="1" t="s">
        <v>78</v>
      </c>
      <c r="D4" s="1" t="s">
        <v>79</v>
      </c>
      <c r="E4" s="6">
        <v>3000000</v>
      </c>
      <c r="F4" s="6">
        <v>750000</v>
      </c>
      <c r="G4" s="21">
        <f t="shared" ref="G4:G13" si="0">E4*50%</f>
        <v>1500000</v>
      </c>
      <c r="H4" s="21">
        <f t="shared" ref="H4:H13" si="1">(E4+F4+G4)-(E4+F4+G4)*16%</f>
        <v>4410000</v>
      </c>
    </row>
    <row r="5" spans="2:8">
      <c r="B5" s="1" t="s">
        <v>80</v>
      </c>
      <c r="C5" s="1" t="s">
        <v>78</v>
      </c>
      <c r="D5" s="1" t="s">
        <v>81</v>
      </c>
      <c r="E5" s="6">
        <v>2550000</v>
      </c>
      <c r="F5" s="6">
        <v>900000</v>
      </c>
      <c r="G5" s="21">
        <f t="shared" si="0"/>
        <v>1275000</v>
      </c>
      <c r="H5" s="21">
        <f t="shared" si="1"/>
        <v>3969000</v>
      </c>
    </row>
    <row r="6" spans="2:8">
      <c r="B6" s="1" t="s">
        <v>82</v>
      </c>
      <c r="C6" s="1" t="s">
        <v>78</v>
      </c>
      <c r="D6" s="1" t="s">
        <v>81</v>
      </c>
      <c r="E6" s="6">
        <v>2500000</v>
      </c>
      <c r="F6" s="6">
        <v>650000</v>
      </c>
      <c r="G6" s="21">
        <f t="shared" si="0"/>
        <v>1250000</v>
      </c>
      <c r="H6" s="21">
        <f t="shared" si="1"/>
        <v>3696000</v>
      </c>
    </row>
    <row r="7" spans="2:8">
      <c r="B7" s="1" t="s">
        <v>83</v>
      </c>
      <c r="C7" s="1" t="s">
        <v>78</v>
      </c>
      <c r="D7" s="1" t="s">
        <v>84</v>
      </c>
      <c r="E7" s="6">
        <v>2100000</v>
      </c>
      <c r="F7" s="6">
        <v>800000</v>
      </c>
      <c r="G7" s="21">
        <f t="shared" si="0"/>
        <v>1050000</v>
      </c>
      <c r="H7" s="21">
        <f t="shared" si="1"/>
        <v>3318000</v>
      </c>
    </row>
    <row r="8" spans="2:8">
      <c r="B8" s="1" t="s">
        <v>85</v>
      </c>
      <c r="C8" s="1" t="s">
        <v>86</v>
      </c>
      <c r="D8" s="1" t="s">
        <v>79</v>
      </c>
      <c r="E8" s="6">
        <v>3050000</v>
      </c>
      <c r="F8" s="6">
        <v>1000000</v>
      </c>
      <c r="G8" s="21">
        <f t="shared" si="0"/>
        <v>1525000</v>
      </c>
      <c r="H8" s="21">
        <f t="shared" si="1"/>
        <v>4683000</v>
      </c>
    </row>
    <row r="9" spans="2:8">
      <c r="B9" s="1" t="s">
        <v>87</v>
      </c>
      <c r="C9" s="1" t="s">
        <v>86</v>
      </c>
      <c r="D9" s="1" t="s">
        <v>81</v>
      </c>
      <c r="E9" s="6">
        <v>2400000</v>
      </c>
      <c r="F9" s="6">
        <v>1200000</v>
      </c>
      <c r="G9" s="21">
        <f t="shared" si="0"/>
        <v>1200000</v>
      </c>
      <c r="H9" s="21">
        <f t="shared" si="1"/>
        <v>4032000</v>
      </c>
    </row>
    <row r="10" spans="2:8">
      <c r="B10" s="1" t="s">
        <v>88</v>
      </c>
      <c r="C10" s="1" t="s">
        <v>86</v>
      </c>
      <c r="D10" s="1" t="s">
        <v>84</v>
      </c>
      <c r="E10" s="6">
        <v>2050000</v>
      </c>
      <c r="F10" s="6">
        <v>650000</v>
      </c>
      <c r="G10" s="21">
        <f t="shared" si="0"/>
        <v>1025000</v>
      </c>
      <c r="H10" s="21">
        <f t="shared" si="1"/>
        <v>3129000</v>
      </c>
    </row>
    <row r="11" spans="2:8">
      <c r="B11" s="1" t="s">
        <v>89</v>
      </c>
      <c r="C11" s="1" t="s">
        <v>86</v>
      </c>
      <c r="D11" s="1" t="s">
        <v>84</v>
      </c>
      <c r="E11" s="6">
        <v>2100000</v>
      </c>
      <c r="F11" s="6">
        <v>800000</v>
      </c>
      <c r="G11" s="21">
        <f t="shared" si="0"/>
        <v>1050000</v>
      </c>
      <c r="H11" s="21">
        <f t="shared" si="1"/>
        <v>3318000</v>
      </c>
    </row>
    <row r="12" spans="2:8">
      <c r="B12" s="1" t="s">
        <v>90</v>
      </c>
      <c r="C12" s="1" t="s">
        <v>91</v>
      </c>
      <c r="D12" s="1" t="s">
        <v>79</v>
      </c>
      <c r="E12" s="6">
        <v>2950000</v>
      </c>
      <c r="F12" s="6">
        <v>1000000</v>
      </c>
      <c r="G12" s="21">
        <f t="shared" si="0"/>
        <v>1475000</v>
      </c>
      <c r="H12" s="21">
        <f t="shared" si="1"/>
        <v>4557000</v>
      </c>
    </row>
    <row r="13" spans="2:8">
      <c r="B13" s="1" t="s">
        <v>92</v>
      </c>
      <c r="C13" s="1" t="s">
        <v>91</v>
      </c>
      <c r="D13" s="1" t="s">
        <v>81</v>
      </c>
      <c r="E13" s="6">
        <v>2500000</v>
      </c>
      <c r="F13" s="6">
        <v>1150000</v>
      </c>
      <c r="G13" s="21">
        <f t="shared" si="0"/>
        <v>1250000</v>
      </c>
      <c r="H13" s="21">
        <f t="shared" si="1"/>
        <v>4116000</v>
      </c>
    </row>
  </sheetData>
  <sheetProtection sheet="1" objects="1" scenarios="1"/>
  <mergeCells count="1">
    <mergeCell ref="B1:H1"/>
  </mergeCells>
  <phoneticPr fontId="1" type="noConversion"/>
  <pageMargins left="0.7" right="0.7" top="0.75" bottom="0.75" header="0.3" footer="0.3"/>
  <ignoredErrors>
    <ignoredError sqref="G4:H13" unlocked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O30"/>
  <sheetViews>
    <sheetView workbookViewId="0">
      <selection activeCell="I10" sqref="I10"/>
    </sheetView>
  </sheetViews>
  <sheetFormatPr defaultRowHeight="17.399999999999999"/>
  <cols>
    <col min="1" max="1" width="7.09765625" bestFit="1" customWidth="1"/>
    <col min="2" max="2" width="14.09765625" bestFit="1" customWidth="1"/>
    <col min="3" max="3" width="11.8984375" bestFit="1" customWidth="1"/>
    <col min="4" max="4" width="9" bestFit="1" customWidth="1"/>
    <col min="5" max="6" width="11.09765625" bestFit="1" customWidth="1"/>
    <col min="7" max="7" width="11.8984375" bestFit="1" customWidth="1"/>
    <col min="8" max="8" width="7.09765625" bestFit="1" customWidth="1"/>
    <col min="9" max="9" width="13" bestFit="1" customWidth="1"/>
    <col min="10" max="10" width="11" bestFit="1" customWidth="1"/>
    <col min="11" max="11" width="11.09765625" bestFit="1" customWidth="1"/>
    <col min="12" max="12" width="1.8984375" customWidth="1"/>
    <col min="13" max="13" width="14.19921875" customWidth="1"/>
    <col min="14" max="15" width="18.59765625" bestFit="1" customWidth="1"/>
  </cols>
  <sheetData>
    <row r="1" spans="1:15">
      <c r="A1" s="7" t="s">
        <v>67</v>
      </c>
      <c r="C1" s="7"/>
      <c r="D1" s="7"/>
      <c r="E1" s="7"/>
      <c r="F1" s="7"/>
      <c r="G1" s="7"/>
      <c r="H1" s="7"/>
      <c r="I1" s="7"/>
      <c r="J1" s="7" t="s">
        <v>93</v>
      </c>
      <c r="K1" s="8">
        <v>44287</v>
      </c>
      <c r="M1" t="s">
        <v>94</v>
      </c>
    </row>
    <row r="2" spans="1: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9" t="s">
        <v>95</v>
      </c>
      <c r="J2" s="9" t="s">
        <v>96</v>
      </c>
      <c r="K2" s="9" t="s">
        <v>97</v>
      </c>
      <c r="M2" s="1" t="s">
        <v>98</v>
      </c>
      <c r="N2" s="1" t="s">
        <v>96</v>
      </c>
    </row>
    <row r="3" spans="1:15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I3" s="1" t="str" cm="1">
        <f t="array" ref="I3">_xlfn.IFS(AND(G3/C3&lt;=0.5,YEAR(F3)-YEAR(E3)&lt;8),"가능",AND(G3/C3&lt;=0.7,YEAR(F3)-YEAR(E3)&lt;8),"보류",OR(G3/C3&gt;0.7,YEAR(F3)-YEAR(E3)&gt;=8),"불가능")</f>
        <v>보류</v>
      </c>
      <c r="J3" s="22" t="e">
        <f>VLOOKUP(PMT(H3/12,YEAR(F3)-YEAR(E3)*12,-G3),$M$3:$N$5,2)</f>
        <v>#N/A</v>
      </c>
      <c r="K3" s="1" t="str" cm="1">
        <f t="array" ref="K3">fn대출안정성(C3,G3)</f>
        <v/>
      </c>
      <c r="M3" s="11">
        <v>0</v>
      </c>
      <c r="N3" s="12" t="s">
        <v>99</v>
      </c>
    </row>
    <row r="4" spans="1:15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  <c r="I4" s="1" t="str" cm="1">
        <f t="array" ref="I4">_xlfn.IFS(AND(G4/C4&lt;=0.5,YEAR(F4)-YEAR(E4)&lt;8),"가능",AND(G4/C4&lt;=0.7,YEAR(F4)-YEAR(E4)&lt;8),"보류",OR(G4/C4&gt;0.7,YEAR(F4)-YEAR(E4)&gt;=8),"불가능")</f>
        <v>불가능</v>
      </c>
      <c r="J4" s="10"/>
      <c r="K4" s="1" t="str" cm="1">
        <f t="array" ref="K4">fn대출안정성(C4,G4)</f>
        <v/>
      </c>
      <c r="M4" s="11">
        <v>200000</v>
      </c>
      <c r="N4" s="12" t="s">
        <v>100</v>
      </c>
    </row>
    <row r="5" spans="1:15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I5" s="1" t="str" cm="1">
        <f t="array" ref="I5">_xlfn.IFS(AND(G5/C5&lt;=0.5,YEAR(F5)-YEAR(E5)&lt;8),"가능",AND(G5/C5&lt;=0.7,YEAR(F5)-YEAR(E5)&lt;8),"보류",OR(G5/C5&gt;0.7,YEAR(F5)-YEAR(E5)&gt;=8),"불가능")</f>
        <v>불가능</v>
      </c>
      <c r="J5" s="10"/>
      <c r="K5" s="1" t="str" cm="1">
        <f t="array" ref="K5">fn대출안정성(C5,G5)</f>
        <v>위험</v>
      </c>
      <c r="M5" s="11">
        <v>500000</v>
      </c>
      <c r="N5" s="12" t="s">
        <v>101</v>
      </c>
    </row>
    <row r="6" spans="1:15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I6" s="1" t="str" cm="1">
        <f t="array" ref="I6">_xlfn.IFS(AND(G6/C6&lt;=0.5,YEAR(F6)-YEAR(E6)&lt;8),"가능",AND(G6/C6&lt;=0.7,YEAR(F6)-YEAR(E6)&lt;8),"보류",OR(G6/C6&gt;0.7,YEAR(F6)-YEAR(E6)&gt;=8),"불가능")</f>
        <v>불가능</v>
      </c>
      <c r="J6" s="10"/>
      <c r="K6" s="1" t="str" cm="1">
        <f t="array" ref="K6">fn대출안정성(C6,G6)</f>
        <v/>
      </c>
    </row>
    <row r="7" spans="1:15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I7" s="1" t="str" cm="1">
        <f t="array" ref="I7">_xlfn.IFS(AND(G7/C7&lt;=0.5,YEAR(F7)-YEAR(E7)&lt;8),"가능",AND(G7/C7&lt;=0.7,YEAR(F7)-YEAR(E7)&lt;8),"보류",OR(G7/C7&gt;0.7,YEAR(F7)-YEAR(E7)&gt;=8),"불가능")</f>
        <v>보류</v>
      </c>
      <c r="J7" s="10"/>
      <c r="K7" s="1" t="str" cm="1">
        <f t="array" ref="K7">fn대출안정성(C7,G7)</f>
        <v/>
      </c>
      <c r="M7" t="s">
        <v>102</v>
      </c>
    </row>
    <row r="8" spans="1:15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I8" s="1" t="str" cm="1">
        <f t="array" ref="I8">_xlfn.IFS(AND(G8/C8&lt;=0.5,YEAR(F8)-YEAR(E8)&lt;8),"가능",AND(G8/C8&lt;=0.7,YEAR(F8)-YEAR(E8)&lt;8),"보류",OR(G8/C8&gt;0.7,YEAR(F8)-YEAR(E8)&gt;=8),"불가능")</f>
        <v>불가능</v>
      </c>
      <c r="J8" s="10"/>
      <c r="K8" s="1" t="str" cm="1">
        <f t="array" ref="K8">fn대출안정성(C8,G8)</f>
        <v/>
      </c>
      <c r="M8" s="1" t="s">
        <v>3</v>
      </c>
      <c r="N8" s="9" t="s">
        <v>142</v>
      </c>
      <c r="O8" s="9" t="s">
        <v>103</v>
      </c>
    </row>
    <row r="9" spans="1:15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  <c r="I9" s="1" t="str" cm="1">
        <f t="array" ref="I9">_xlfn.IFS(AND(G9/C9&lt;=0.5,YEAR(F9)-YEAR(E9)&lt;8),"가능",AND(G9/C9&lt;=0.7,YEAR(F9)-YEAR(E9)&lt;8),"보류",OR(G9/C9&gt;0.7,YEAR(F9)-YEAR(E9)&gt;=8),"불가능")</f>
        <v>불가능</v>
      </c>
      <c r="J9" s="10"/>
      <c r="K9" s="1" t="str" cm="1">
        <f t="array" ref="K9">fn대출안정성(C9,G9)</f>
        <v/>
      </c>
      <c r="M9" s="1" t="s">
        <v>22</v>
      </c>
      <c r="N9" s="5">
        <f t="array" ref="N9">ROUND(AVERAGE(LARGE(($M9=$D$3:$D$30)*($G$3:$G$30),{1,2,3})),0)</f>
        <v>56936000</v>
      </c>
      <c r="O9" s="13"/>
    </row>
    <row r="10" spans="1:15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  <c r="I10" s="1" t="str" cm="1">
        <f t="array" ref="I10">_xlfn.IFS(AND(G10/C10&lt;=0.5,YEAR(F10)-YEAR(E10)&lt;8),"가능",AND(G10/C10&lt;=0.7,YEAR(F10)-YEAR(E10)&lt;8),"보류",OR(G10/C10&gt;0.7,YEAR(F10)-YEAR(E10)&gt;=8),"불가능")</f>
        <v>가능</v>
      </c>
      <c r="J10" s="10"/>
      <c r="K10" s="1" t="str" cm="1">
        <f t="array" ref="K10">fn대출안정성(C10,G10)</f>
        <v>안전</v>
      </c>
      <c r="M10" s="1" t="s">
        <v>17</v>
      </c>
      <c r="N10" s="5">
        <f t="array" ref="N10">ROUND(AVERAGE(LARGE(($M10=$D$3:$D$30)*($G$3:$G$30),{1,2,3})),0)</f>
        <v>46352000</v>
      </c>
      <c r="O10" s="13"/>
    </row>
    <row r="11" spans="1:15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  <c r="I11" s="1" t="str" cm="1">
        <f t="array" ref="I11">_xlfn.IFS(AND(G11/C11&lt;=0.5,YEAR(F11)-YEAR(E11)&lt;8),"가능",AND(G11/C11&lt;=0.7,YEAR(F11)-YEAR(E11)&lt;8),"보류",OR(G11/C11&gt;0.7,YEAR(F11)-YEAR(E11)&gt;=8),"불가능")</f>
        <v>불가능</v>
      </c>
      <c r="J11" s="10"/>
      <c r="K11" s="1" t="str" cm="1">
        <f t="array" ref="K11">fn대출안정성(C11,G11)</f>
        <v/>
      </c>
      <c r="M11" s="1" t="s">
        <v>13</v>
      </c>
      <c r="N11" s="5">
        <f t="array" ref="N11">ROUND(AVERAGE(LARGE(($M11=$D$3:$D$30)*($G$3:$G$30),{1,2,3})),0)</f>
        <v>40277667</v>
      </c>
      <c r="O11" s="13"/>
    </row>
    <row r="12" spans="1:15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  <c r="I12" s="1" t="str" cm="1">
        <f t="array" ref="I12">_xlfn.IFS(AND(G12/C12&lt;=0.5,YEAR(F12)-YEAR(E12)&lt;8),"가능",AND(G12/C12&lt;=0.7,YEAR(F12)-YEAR(E12)&lt;8),"보류",OR(G12/C12&gt;0.7,YEAR(F12)-YEAR(E12)&gt;=8),"불가능")</f>
        <v>불가능</v>
      </c>
      <c r="J12" s="10"/>
      <c r="K12" s="1" t="str" cm="1">
        <f t="array" ref="K12">fn대출안정성(C12,G12)</f>
        <v>안전</v>
      </c>
      <c r="M12" s="1" t="s">
        <v>10</v>
      </c>
      <c r="N12" s="5">
        <f t="array" ref="N12">ROUND(AVERAGE(LARGE(($M12=$D$3:$D$30)*($G$3:$G$30),{1,2,3})),0)</f>
        <v>36537000</v>
      </c>
      <c r="O12" s="13"/>
    </row>
    <row r="13" spans="1:15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  <c r="I13" s="1" t="str" cm="1">
        <f t="array" ref="I13">_xlfn.IFS(AND(G13/C13&lt;=0.5,YEAR(F13)-YEAR(E13)&lt;8),"가능",AND(G13/C13&lt;=0.7,YEAR(F13)-YEAR(E13)&lt;8),"보류",OR(G13/C13&gt;0.7,YEAR(F13)-YEAR(E13)&gt;=8),"불가능")</f>
        <v>불가능</v>
      </c>
      <c r="J13" s="10"/>
      <c r="K13" s="1" t="str" cm="1">
        <f t="array" ref="K13">fn대출안정성(C13,G13)</f>
        <v>위험</v>
      </c>
    </row>
    <row r="14" spans="1:15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  <c r="I14" s="1" t="str" cm="1">
        <f t="array" ref="I14">_xlfn.IFS(AND(G14/C14&lt;=0.5,YEAR(F14)-YEAR(E14)&lt;8),"가능",AND(G14/C14&lt;=0.7,YEAR(F14)-YEAR(E14)&lt;8),"보류",OR(G14/C14&gt;0.7,YEAR(F14)-YEAR(E14)&gt;=8),"불가능")</f>
        <v>보류</v>
      </c>
      <c r="J14" s="10"/>
      <c r="K14" s="1" t="str" cm="1">
        <f t="array" ref="K14">fn대출안정성(C14,G14)</f>
        <v/>
      </c>
    </row>
    <row r="15" spans="1:15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  <c r="I15" s="1" t="str" cm="1">
        <f t="array" ref="I15">_xlfn.IFS(AND(G15/C15&lt;=0.5,YEAR(F15)-YEAR(E15)&lt;8),"가능",AND(G15/C15&lt;=0.7,YEAR(F15)-YEAR(E15)&lt;8),"보류",OR(G15/C15&gt;0.7,YEAR(F15)-YEAR(E15)&gt;=8),"불가능")</f>
        <v>보류</v>
      </c>
      <c r="J15" s="10"/>
      <c r="K15" s="1" t="str" cm="1">
        <f t="array" ref="K15">fn대출안정성(C15,G15)</f>
        <v/>
      </c>
    </row>
    <row r="16" spans="1:15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  <c r="I16" s="1" t="str" cm="1">
        <f t="array" ref="I16">_xlfn.IFS(AND(G16/C16&lt;=0.5,YEAR(F16)-YEAR(E16)&lt;8),"가능",AND(G16/C16&lt;=0.7,YEAR(F16)-YEAR(E16)&lt;8),"보류",OR(G16/C16&gt;0.7,YEAR(F16)-YEAR(E16)&gt;=8),"불가능")</f>
        <v>불가능</v>
      </c>
      <c r="J16" s="10"/>
      <c r="K16" s="1" t="str" cm="1">
        <f t="array" ref="K16">fn대출안정성(C16,G16)</f>
        <v/>
      </c>
    </row>
    <row r="17" spans="1:12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  <c r="I17" s="1" t="str" cm="1">
        <f t="array" ref="I17">_xlfn.IFS(AND(G17/C17&lt;=0.5,YEAR(F17)-YEAR(E17)&lt;8),"가능",AND(G17/C17&lt;=0.7,YEAR(F17)-YEAR(E17)&lt;8),"보류",OR(G17/C17&gt;0.7,YEAR(F17)-YEAR(E17)&gt;=8),"불가능")</f>
        <v>불가능</v>
      </c>
      <c r="J17" s="10"/>
      <c r="K17" s="1" t="str" cm="1">
        <f t="array" ref="K17">fn대출안정성(C17,G17)</f>
        <v/>
      </c>
    </row>
    <row r="18" spans="1:12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  <c r="I18" s="1" t="str" cm="1">
        <f t="array" ref="I18">_xlfn.IFS(AND(G18/C18&lt;=0.5,YEAR(F18)-YEAR(E18)&lt;8),"가능",AND(G18/C18&lt;=0.7,YEAR(F18)-YEAR(E18)&lt;8),"보류",OR(G18/C18&gt;0.7,YEAR(F18)-YEAR(E18)&gt;=8),"불가능")</f>
        <v>불가능</v>
      </c>
      <c r="J18" s="10"/>
      <c r="K18" s="1" t="str" cm="1">
        <f t="array" ref="K18">fn대출안정성(C18,G18)</f>
        <v/>
      </c>
    </row>
    <row r="19" spans="1:12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  <c r="I19" s="1" t="str" cm="1">
        <f t="array" ref="I19">_xlfn.IFS(AND(G19/C19&lt;=0.5,YEAR(F19)-YEAR(E19)&lt;8),"가능",AND(G19/C19&lt;=0.7,YEAR(F19)-YEAR(E19)&lt;8),"보류",OR(G19/C19&gt;0.7,YEAR(F19)-YEAR(E19)&gt;=8),"불가능")</f>
        <v>불가능</v>
      </c>
      <c r="J19" s="10"/>
      <c r="K19" s="1" t="str" cm="1">
        <f t="array" ref="K19">fn대출안정성(C19,G19)</f>
        <v/>
      </c>
      <c r="L19" s="7"/>
    </row>
    <row r="20" spans="1:12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  <c r="I20" s="1" t="str" cm="1">
        <f t="array" ref="I20">_xlfn.IFS(AND(G20/C20&lt;=0.5,YEAR(F20)-YEAR(E20)&lt;8),"가능",AND(G20/C20&lt;=0.7,YEAR(F20)-YEAR(E20)&lt;8),"보류",OR(G20/C20&gt;0.7,YEAR(F20)-YEAR(E20)&gt;=8),"불가능")</f>
        <v>보류</v>
      </c>
      <c r="J20" s="10"/>
      <c r="K20" s="1" t="str" cm="1">
        <f t="array" ref="K20">fn대출안정성(C20,G20)</f>
        <v/>
      </c>
      <c r="L20" s="7"/>
    </row>
    <row r="21" spans="1:12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  <c r="I21" s="1" t="str" cm="1">
        <f t="array" ref="I21">_xlfn.IFS(AND(G21/C21&lt;=0.5,YEAR(F21)-YEAR(E21)&lt;8),"가능",AND(G21/C21&lt;=0.7,YEAR(F21)-YEAR(E21)&lt;8),"보류",OR(G21/C21&gt;0.7,YEAR(F21)-YEAR(E21)&gt;=8),"불가능")</f>
        <v>가능</v>
      </c>
      <c r="J21" s="10"/>
      <c r="K21" s="1" t="str" cm="1">
        <f t="array" ref="K21">fn대출안정성(C21,G21)</f>
        <v>안전</v>
      </c>
      <c r="L21" s="7"/>
    </row>
    <row r="22" spans="1:12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  <c r="I22" s="1" t="str" cm="1">
        <f t="array" ref="I22">_xlfn.IFS(AND(G22/C22&lt;=0.5,YEAR(F22)-YEAR(E22)&lt;8),"가능",AND(G22/C22&lt;=0.7,YEAR(F22)-YEAR(E22)&lt;8),"보류",OR(G22/C22&gt;0.7,YEAR(F22)-YEAR(E22)&gt;=8),"불가능")</f>
        <v>보류</v>
      </c>
      <c r="J22" s="10"/>
      <c r="K22" s="1" t="str" cm="1">
        <f t="array" ref="K22">fn대출안정성(C22,G22)</f>
        <v/>
      </c>
      <c r="L22" s="7"/>
    </row>
    <row r="23" spans="1:12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  <c r="I23" s="1" t="str" cm="1">
        <f t="array" ref="I23">_xlfn.IFS(AND(G23/C23&lt;=0.5,YEAR(F23)-YEAR(E23)&lt;8),"가능",AND(G23/C23&lt;=0.7,YEAR(F23)-YEAR(E23)&lt;8),"보류",OR(G23/C23&gt;0.7,YEAR(F23)-YEAR(E23)&gt;=8),"불가능")</f>
        <v>불가능</v>
      </c>
      <c r="J23" s="10"/>
      <c r="K23" s="1" t="str" cm="1">
        <f t="array" ref="K23">fn대출안정성(C23,G23)</f>
        <v/>
      </c>
      <c r="L23" s="7"/>
    </row>
    <row r="24" spans="1:12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  <c r="I24" s="1" t="str" cm="1">
        <f t="array" ref="I24">_xlfn.IFS(AND(G24/C24&lt;=0.5,YEAR(F24)-YEAR(E24)&lt;8),"가능",AND(G24/C24&lt;=0.7,YEAR(F24)-YEAR(E24)&lt;8),"보류",OR(G24/C24&gt;0.7,YEAR(F24)-YEAR(E24)&gt;=8),"불가능")</f>
        <v>불가능</v>
      </c>
      <c r="J24" s="10"/>
      <c r="K24" s="1" t="str" cm="1">
        <f t="array" ref="K24">fn대출안정성(C24,G24)</f>
        <v/>
      </c>
      <c r="L24" s="7"/>
    </row>
    <row r="25" spans="1:12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  <c r="I25" s="1" t="str" cm="1">
        <f t="array" ref="I25">_xlfn.IFS(AND(G25/C25&lt;=0.5,YEAR(F25)-YEAR(E25)&lt;8),"가능",AND(G25/C25&lt;=0.7,YEAR(F25)-YEAR(E25)&lt;8),"보류",OR(G25/C25&gt;0.7,YEAR(F25)-YEAR(E25)&gt;=8),"불가능")</f>
        <v>가능</v>
      </c>
      <c r="J25" s="10"/>
      <c r="K25" s="1" t="str" cm="1">
        <f t="array" ref="K25">fn대출안정성(C25,G25)</f>
        <v>안전</v>
      </c>
      <c r="L25" s="7"/>
    </row>
    <row r="26" spans="1:12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  <c r="I26" s="1" t="str" cm="1">
        <f t="array" ref="I26">_xlfn.IFS(AND(G26/C26&lt;=0.5,YEAR(F26)-YEAR(E26)&lt;8),"가능",AND(G26/C26&lt;=0.7,YEAR(F26)-YEAR(E26)&lt;8),"보류",OR(G26/C26&gt;0.7,YEAR(F26)-YEAR(E26)&gt;=8),"불가능")</f>
        <v>불가능</v>
      </c>
      <c r="J26" s="10"/>
      <c r="K26" s="1" t="str" cm="1">
        <f t="array" ref="K26">fn대출안정성(C26,G26)</f>
        <v/>
      </c>
      <c r="L26" s="7"/>
    </row>
    <row r="27" spans="1:12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  <c r="I27" s="1" t="str" cm="1">
        <f t="array" ref="I27">_xlfn.IFS(AND(G27/C27&lt;=0.5,YEAR(F27)-YEAR(E27)&lt;8),"가능",AND(G27/C27&lt;=0.7,YEAR(F27)-YEAR(E27)&lt;8),"보류",OR(G27/C27&gt;0.7,YEAR(F27)-YEAR(E27)&gt;=8),"불가능")</f>
        <v>불가능</v>
      </c>
      <c r="J27" s="10"/>
      <c r="K27" s="1" t="str" cm="1">
        <f t="array" ref="K27">fn대출안정성(C27,G27)</f>
        <v/>
      </c>
      <c r="L27" s="7"/>
    </row>
    <row r="28" spans="1:12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  <c r="I28" s="1" t="str" cm="1">
        <f t="array" ref="I28">_xlfn.IFS(AND(G28/C28&lt;=0.5,YEAR(F28)-YEAR(E28)&lt;8),"가능",AND(G28/C28&lt;=0.7,YEAR(F28)-YEAR(E28)&lt;8),"보류",OR(G28/C28&gt;0.7,YEAR(F28)-YEAR(E28)&gt;=8),"불가능")</f>
        <v>가능</v>
      </c>
      <c r="J28" s="10"/>
      <c r="K28" s="1" t="str" cm="1">
        <f t="array" ref="K28">fn대출안정성(C28,G28)</f>
        <v>안전</v>
      </c>
      <c r="L28" s="7"/>
    </row>
    <row r="29" spans="1:12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  <c r="I29" s="1" t="str" cm="1">
        <f t="array" ref="I29">_xlfn.IFS(AND(G29/C29&lt;=0.5,YEAR(F29)-YEAR(E29)&lt;8),"가능",AND(G29/C29&lt;=0.7,YEAR(F29)-YEAR(E29)&lt;8),"보류",OR(G29/C29&gt;0.7,YEAR(F29)-YEAR(E29)&gt;=8),"불가능")</f>
        <v>가능</v>
      </c>
      <c r="J29" s="10"/>
      <c r="K29" s="1" t="str" cm="1">
        <f t="array" ref="K29">fn대출안정성(C29,G29)</f>
        <v>안전</v>
      </c>
      <c r="L29" s="7"/>
    </row>
    <row r="30" spans="1:12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  <c r="I30" s="1" t="str" cm="1">
        <f t="array" ref="I30">_xlfn.IFS(AND(G30/C30&lt;=0.5,YEAR(F30)-YEAR(E30)&lt;8),"가능",AND(G30/C30&lt;=0.7,YEAR(F30)-YEAR(E30)&lt;8),"보류",OR(G30/C30&gt;0.7,YEAR(F30)-YEAR(E30)&gt;=8),"불가능")</f>
        <v>가능</v>
      </c>
      <c r="J30" s="10"/>
      <c r="K30" s="1" t="str" cm="1">
        <f t="array" ref="K30">fn대출안정성(C30,G30)</f>
        <v>안전</v>
      </c>
      <c r="L30" s="7"/>
    </row>
  </sheetData>
  <phoneticPr fontId="1" type="noConversion"/>
  <conditionalFormatting sqref="A3:A24">
    <cfRule type="expression" dxfId="2" priority="1">
      <formula>AND(OR($G9="동부",$G9="서부"),$J9&gt;=AVERAGE($J$3:$J$27))</formula>
    </cfRule>
  </conditionalFormatting>
  <conditionalFormatting sqref="A27">
    <cfRule type="expression" dxfId="1" priority="2">
      <formula>AND(OR($G31="동부",$G31="서부"),$J31&gt;=AVERAGE($J$3:$J$27))</formula>
    </cfRule>
  </conditionalFormatting>
  <conditionalFormatting sqref="A25:A26">
    <cfRule type="expression" dxfId="0" priority="3">
      <formula>AND(OR(#REF!="동부",#REF!="서부"),#REF!&gt;=AVERAGE($J$3:$J$27))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B2:F13"/>
  <sheetViews>
    <sheetView tabSelected="1" workbookViewId="0">
      <selection activeCell="H9" sqref="H9"/>
    </sheetView>
  </sheetViews>
  <sheetFormatPr defaultRowHeight="17.399999999999999"/>
  <cols>
    <col min="1" max="1" width="3.3984375" customWidth="1"/>
    <col min="2" max="2" width="10.59765625" bestFit="1" customWidth="1"/>
    <col min="3" max="3" width="15.3984375" bestFit="1" customWidth="1"/>
    <col min="4" max="4" width="14.3984375" bestFit="1" customWidth="1"/>
    <col min="5" max="6" width="12" bestFit="1" customWidth="1"/>
    <col min="7" max="7" width="11.69921875" bestFit="1" customWidth="1"/>
    <col min="8" max="8" width="14.3984375" bestFit="1" customWidth="1"/>
    <col min="9" max="9" width="18.19921875" bestFit="1" customWidth="1"/>
    <col min="10" max="10" width="16.19921875" bestFit="1" customWidth="1"/>
  </cols>
  <sheetData>
    <row r="2" spans="2:6">
      <c r="D2" s="26" t="s">
        <v>95</v>
      </c>
    </row>
    <row r="3" spans="2:6">
      <c r="B3" s="26" t="s">
        <v>3</v>
      </c>
      <c r="C3" s="26" t="s">
        <v>155</v>
      </c>
      <c r="D3" t="s">
        <v>152</v>
      </c>
      <c r="E3" t="s">
        <v>153</v>
      </c>
      <c r="F3" t="s">
        <v>154</v>
      </c>
    </row>
    <row r="4" spans="2:6">
      <c r="B4" t="s">
        <v>13</v>
      </c>
      <c r="C4" t="s">
        <v>156</v>
      </c>
      <c r="D4" s="27">
        <v>18080000</v>
      </c>
      <c r="E4" s="27">
        <v>38913000</v>
      </c>
      <c r="F4" s="27">
        <v>42420000</v>
      </c>
    </row>
    <row r="5" spans="2:6">
      <c r="C5" t="s">
        <v>158</v>
      </c>
      <c r="D5" s="28">
        <v>1.7999999999999999E-2</v>
      </c>
      <c r="E5" s="28">
        <v>4.3999999999999997E-2</v>
      </c>
      <c r="F5" s="28">
        <v>3.2600000000000004E-2</v>
      </c>
    </row>
    <row r="6" spans="2:6">
      <c r="B6" t="s">
        <v>17</v>
      </c>
      <c r="C6" t="s">
        <v>156</v>
      </c>
      <c r="D6" s="27">
        <v>24804000</v>
      </c>
      <c r="E6" s="27">
        <v>43095000</v>
      </c>
      <c r="F6" s="27">
        <v>50150000</v>
      </c>
    </row>
    <row r="7" spans="2:6">
      <c r="C7" t="s">
        <v>158</v>
      </c>
      <c r="D7" s="28">
        <v>1.2E-2</v>
      </c>
      <c r="E7" s="28">
        <v>2.8999999999999998E-2</v>
      </c>
      <c r="F7" s="28">
        <v>3.5499999999999997E-2</v>
      </c>
    </row>
    <row r="8" spans="2:6">
      <c r="B8" t="s">
        <v>10</v>
      </c>
      <c r="C8" t="s">
        <v>156</v>
      </c>
      <c r="D8" s="27">
        <v>28204000</v>
      </c>
      <c r="E8" s="27">
        <v>32595000</v>
      </c>
      <c r="F8" s="27">
        <v>46931000</v>
      </c>
    </row>
    <row r="9" spans="2:6">
      <c r="C9" t="s">
        <v>158</v>
      </c>
      <c r="D9" s="28">
        <v>3.2333333333333332E-2</v>
      </c>
      <c r="E9" s="28">
        <v>2.7E-2</v>
      </c>
      <c r="F9" s="28">
        <v>2.5999999999999999E-2</v>
      </c>
    </row>
    <row r="10" spans="2:6">
      <c r="B10" t="s">
        <v>22</v>
      </c>
      <c r="C10" t="s">
        <v>156</v>
      </c>
      <c r="D10" s="27">
        <v>37395000</v>
      </c>
      <c r="E10" s="27">
        <v>8262000</v>
      </c>
      <c r="F10" s="27">
        <v>61440000</v>
      </c>
    </row>
    <row r="11" spans="2:6">
      <c r="C11" t="s">
        <v>158</v>
      </c>
      <c r="D11" s="28">
        <v>2.9000000000000001E-2</v>
      </c>
      <c r="E11" s="28">
        <v>2.9000000000000001E-2</v>
      </c>
      <c r="F11" s="28">
        <v>3.1333333333333331E-2</v>
      </c>
    </row>
    <row r="12" spans="2:6">
      <c r="B12" t="s">
        <v>157</v>
      </c>
      <c r="D12" s="27">
        <v>37395000</v>
      </c>
      <c r="E12" s="27">
        <v>43095000</v>
      </c>
      <c r="F12" s="27">
        <v>61440000</v>
      </c>
    </row>
    <row r="13" spans="2:6">
      <c r="B13" t="s">
        <v>159</v>
      </c>
      <c r="D13" s="28">
        <v>2.642857142857143E-2</v>
      </c>
      <c r="E13" s="28">
        <v>3.0571428571428572E-2</v>
      </c>
      <c r="F13" s="28">
        <v>3.2000000000000001E-2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1:G20"/>
  <sheetViews>
    <sheetView workbookViewId="0">
      <selection activeCell="N9" sqref="N9"/>
    </sheetView>
  </sheetViews>
  <sheetFormatPr defaultRowHeight="17.399999999999999" outlineLevelRow="3"/>
  <cols>
    <col min="1" max="1" width="7.09765625" bestFit="1" customWidth="1"/>
  </cols>
  <sheetData>
    <row r="1" spans="1:7">
      <c r="A1" t="s">
        <v>67</v>
      </c>
    </row>
    <row r="2" spans="1:7">
      <c r="A2" t="s">
        <v>70</v>
      </c>
      <c r="B2" t="s">
        <v>71</v>
      </c>
      <c r="C2" t="s">
        <v>72</v>
      </c>
      <c r="D2" t="s">
        <v>73</v>
      </c>
      <c r="E2" t="s">
        <v>74</v>
      </c>
      <c r="F2" t="s">
        <v>75</v>
      </c>
      <c r="G2" t="s">
        <v>76</v>
      </c>
    </row>
    <row r="3" spans="1:7" outlineLevel="3">
      <c r="A3" t="s">
        <v>77</v>
      </c>
      <c r="B3" t="s">
        <v>78</v>
      </c>
      <c r="C3" t="s">
        <v>79</v>
      </c>
      <c r="D3" s="23">
        <v>3000000</v>
      </c>
      <c r="E3" s="23">
        <v>750000</v>
      </c>
      <c r="F3" s="23">
        <v>1500000</v>
      </c>
      <c r="G3" s="23">
        <v>4410000</v>
      </c>
    </row>
    <row r="4" spans="1:7" outlineLevel="3">
      <c r="A4" t="s">
        <v>82</v>
      </c>
      <c r="B4" t="s">
        <v>78</v>
      </c>
      <c r="C4" t="s">
        <v>81</v>
      </c>
      <c r="D4" s="23">
        <v>2500000</v>
      </c>
      <c r="E4" s="23">
        <v>650000</v>
      </c>
      <c r="F4" s="23">
        <v>1250000</v>
      </c>
      <c r="G4" s="23">
        <v>3696000</v>
      </c>
    </row>
    <row r="5" spans="1:7" outlineLevel="3">
      <c r="A5" t="s">
        <v>80</v>
      </c>
      <c r="B5" t="s">
        <v>78</v>
      </c>
      <c r="C5" t="s">
        <v>81</v>
      </c>
      <c r="D5" s="23">
        <v>2550000</v>
      </c>
      <c r="E5" s="23">
        <v>900000</v>
      </c>
      <c r="F5" s="23">
        <v>1275000</v>
      </c>
      <c r="G5" s="23">
        <v>3969000</v>
      </c>
    </row>
    <row r="6" spans="1:7" outlineLevel="3">
      <c r="A6" t="s">
        <v>83</v>
      </c>
      <c r="B6" t="s">
        <v>78</v>
      </c>
      <c r="C6" t="s">
        <v>84</v>
      </c>
      <c r="D6" s="23">
        <v>2100000</v>
      </c>
      <c r="E6" s="23">
        <v>800000</v>
      </c>
      <c r="F6" s="23">
        <v>1050000</v>
      </c>
      <c r="G6" s="23">
        <v>3318000</v>
      </c>
    </row>
    <row r="7" spans="1:7" outlineLevel="2">
      <c r="B7" s="24" t="s">
        <v>150</v>
      </c>
      <c r="D7" s="23"/>
      <c r="E7" s="23"/>
      <c r="F7" s="23"/>
      <c r="G7" s="23">
        <f>SUBTOTAL(4,G3:G6)</f>
        <v>4410000</v>
      </c>
    </row>
    <row r="8" spans="1:7" outlineLevel="1">
      <c r="B8" s="24" t="s">
        <v>146</v>
      </c>
      <c r="D8" s="23"/>
      <c r="E8" s="23"/>
      <c r="F8" s="23"/>
      <c r="G8" s="23">
        <f>SUBTOTAL(1,G3:G6)</f>
        <v>3848250</v>
      </c>
    </row>
    <row r="9" spans="1:7" outlineLevel="3">
      <c r="A9" t="s">
        <v>87</v>
      </c>
      <c r="B9" t="s">
        <v>86</v>
      </c>
      <c r="C9" t="s">
        <v>81</v>
      </c>
      <c r="D9" s="23">
        <v>2400000</v>
      </c>
      <c r="E9" s="23">
        <v>1200000</v>
      </c>
      <c r="F9" s="23">
        <v>1200000</v>
      </c>
      <c r="G9" s="23">
        <v>4032000</v>
      </c>
    </row>
    <row r="10" spans="1:7" outlineLevel="3">
      <c r="A10" t="s">
        <v>89</v>
      </c>
      <c r="B10" t="s">
        <v>86</v>
      </c>
      <c r="C10" t="s">
        <v>84</v>
      </c>
      <c r="D10" s="23">
        <v>2100000</v>
      </c>
      <c r="E10" s="23">
        <v>800000</v>
      </c>
      <c r="F10" s="23">
        <v>1050000</v>
      </c>
      <c r="G10" s="23">
        <v>3318000</v>
      </c>
    </row>
    <row r="11" spans="1:7" outlineLevel="3">
      <c r="A11" t="s">
        <v>88</v>
      </c>
      <c r="B11" t="s">
        <v>86</v>
      </c>
      <c r="C11" t="s">
        <v>84</v>
      </c>
      <c r="D11" s="23">
        <v>2050000</v>
      </c>
      <c r="E11" s="23">
        <v>650000</v>
      </c>
      <c r="F11" s="23">
        <v>1025000</v>
      </c>
      <c r="G11" s="23">
        <v>3129000</v>
      </c>
    </row>
    <row r="12" spans="1:7" outlineLevel="3">
      <c r="A12" t="s">
        <v>85</v>
      </c>
      <c r="B12" t="s">
        <v>86</v>
      </c>
      <c r="C12" t="s">
        <v>79</v>
      </c>
      <c r="D12" s="23">
        <v>3050000</v>
      </c>
      <c r="E12" s="23">
        <v>1000000</v>
      </c>
      <c r="F12" s="23">
        <v>1525000</v>
      </c>
      <c r="G12" s="23">
        <v>4683000</v>
      </c>
    </row>
    <row r="13" spans="1:7" outlineLevel="2">
      <c r="B13" s="24" t="s">
        <v>149</v>
      </c>
      <c r="D13" s="23"/>
      <c r="E13" s="23"/>
      <c r="F13" s="23"/>
      <c r="G13" s="23">
        <f>SUBTOTAL(4,G9:G12)</f>
        <v>4683000</v>
      </c>
    </row>
    <row r="14" spans="1:7" outlineLevel="1">
      <c r="B14" s="24" t="s">
        <v>145</v>
      </c>
      <c r="D14" s="23"/>
      <c r="E14" s="23"/>
      <c r="F14" s="23"/>
      <c r="G14" s="23">
        <f>SUBTOTAL(1,G9:G12)</f>
        <v>3790500</v>
      </c>
    </row>
    <row r="15" spans="1:7" outlineLevel="3">
      <c r="A15" t="s">
        <v>92</v>
      </c>
      <c r="B15" t="s">
        <v>91</v>
      </c>
      <c r="C15" t="s">
        <v>81</v>
      </c>
      <c r="D15" s="23">
        <v>2500000</v>
      </c>
      <c r="E15" s="23">
        <v>1150000</v>
      </c>
      <c r="F15" s="23">
        <v>1250000</v>
      </c>
      <c r="G15" s="23">
        <v>4116000</v>
      </c>
    </row>
    <row r="16" spans="1:7" outlineLevel="3">
      <c r="A16" t="s">
        <v>90</v>
      </c>
      <c r="B16" t="s">
        <v>91</v>
      </c>
      <c r="C16" t="s">
        <v>79</v>
      </c>
      <c r="D16" s="23">
        <v>2950000</v>
      </c>
      <c r="E16" s="23">
        <v>1000000</v>
      </c>
      <c r="F16" s="23">
        <v>1475000</v>
      </c>
      <c r="G16" s="23">
        <v>4557000</v>
      </c>
    </row>
    <row r="17" spans="2:7" outlineLevel="2">
      <c r="B17" s="24" t="s">
        <v>148</v>
      </c>
      <c r="D17" s="23"/>
      <c r="E17" s="23"/>
      <c r="F17" s="23"/>
      <c r="G17" s="23">
        <f>SUBTOTAL(4,G15:G16)</f>
        <v>4557000</v>
      </c>
    </row>
    <row r="18" spans="2:7" outlineLevel="1">
      <c r="B18" s="24" t="s">
        <v>144</v>
      </c>
      <c r="D18" s="23"/>
      <c r="E18" s="23"/>
      <c r="F18" s="23"/>
      <c r="G18" s="23">
        <f>SUBTOTAL(1,G15:G16)</f>
        <v>4336500</v>
      </c>
    </row>
    <row r="19" spans="2:7">
      <c r="B19" s="24" t="s">
        <v>151</v>
      </c>
      <c r="D19" s="23"/>
      <c r="E19" s="23"/>
      <c r="F19" s="23"/>
      <c r="G19" s="23">
        <f>SUBTOTAL(4,G3:G16)</f>
        <v>4683000</v>
      </c>
    </row>
    <row r="20" spans="2:7">
      <c r="B20" s="24" t="s">
        <v>147</v>
      </c>
      <c r="D20" s="23"/>
      <c r="E20" s="23"/>
      <c r="F20" s="23"/>
      <c r="G20" s="23">
        <f>SUBTOTAL(1,G3:G16)</f>
        <v>3922800</v>
      </c>
    </row>
  </sheetData>
  <sortState xmlns:xlrd2="http://schemas.microsoft.com/office/spreadsheetml/2017/richdata2" ref="A3:G16">
    <sortCondition ref="B3:B16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G14"/>
  <sheetViews>
    <sheetView workbookViewId="0">
      <selection activeCell="B1" sqref="B1"/>
    </sheetView>
  </sheetViews>
  <sheetFormatPr defaultRowHeight="17.399999999999999"/>
  <cols>
    <col min="1" max="2" width="7.09765625" bestFit="1" customWidth="1"/>
    <col min="3" max="3" width="5.19921875" bestFit="1" customWidth="1"/>
    <col min="4" max="6" width="10.8984375" bestFit="1" customWidth="1"/>
    <col min="7" max="7" width="15.3984375" bestFit="1" customWidth="1"/>
    <col min="8" max="8" width="2.3984375" customWidth="1"/>
    <col min="9" max="9" width="11.19921875" customWidth="1"/>
  </cols>
  <sheetData>
    <row r="1" spans="1:7">
      <c r="A1" t="s">
        <v>67</v>
      </c>
    </row>
    <row r="2" spans="1:7">
      <c r="A2" s="1" t="s">
        <v>70</v>
      </c>
      <c r="B2" s="1" t="s">
        <v>71</v>
      </c>
      <c r="C2" s="1" t="s">
        <v>72</v>
      </c>
      <c r="D2" s="1" t="s">
        <v>73</v>
      </c>
      <c r="E2" s="1" t="s">
        <v>74</v>
      </c>
      <c r="F2" s="1" t="s">
        <v>75</v>
      </c>
      <c r="G2" s="1" t="s">
        <v>76</v>
      </c>
    </row>
    <row r="3" spans="1:7">
      <c r="A3" s="1" t="s">
        <v>104</v>
      </c>
      <c r="B3" s="1" t="s">
        <v>78</v>
      </c>
      <c r="C3" s="1" t="s">
        <v>79</v>
      </c>
      <c r="D3" s="6">
        <v>3000000</v>
      </c>
      <c r="E3" s="6">
        <v>750000</v>
      </c>
      <c r="F3" s="6">
        <v>1500000</v>
      </c>
      <c r="G3" s="25">
        <f t="shared" ref="G3:G14" si="0">SUM(D3:F3)</f>
        <v>5250000</v>
      </c>
    </row>
    <row r="4" spans="1:7">
      <c r="A4" s="1" t="s">
        <v>105</v>
      </c>
      <c r="B4" s="1" t="s">
        <v>78</v>
      </c>
      <c r="C4" s="1" t="s">
        <v>81</v>
      </c>
      <c r="D4" s="6">
        <v>2500000</v>
      </c>
      <c r="E4" s="6">
        <v>600000</v>
      </c>
      <c r="F4" s="6">
        <v>1005000</v>
      </c>
      <c r="G4" s="25">
        <f t="shared" si="0"/>
        <v>4105000</v>
      </c>
    </row>
    <row r="5" spans="1:7">
      <c r="A5" s="1" t="s">
        <v>106</v>
      </c>
      <c r="B5" s="1" t="s">
        <v>78</v>
      </c>
      <c r="C5" s="1" t="s">
        <v>81</v>
      </c>
      <c r="D5" s="6">
        <v>2500000</v>
      </c>
      <c r="E5" s="6">
        <v>650000</v>
      </c>
      <c r="F5" s="6">
        <v>1250000</v>
      </c>
      <c r="G5" s="25">
        <f t="shared" si="0"/>
        <v>4400000</v>
      </c>
    </row>
    <row r="6" spans="1:7">
      <c r="A6" s="1" t="s">
        <v>107</v>
      </c>
      <c r="B6" s="1" t="s">
        <v>86</v>
      </c>
      <c r="C6" s="1" t="s">
        <v>84</v>
      </c>
      <c r="D6" s="6">
        <v>1500000</v>
      </c>
      <c r="E6" s="6">
        <v>500000</v>
      </c>
      <c r="F6" s="6">
        <v>750000</v>
      </c>
      <c r="G6" s="25">
        <f t="shared" si="0"/>
        <v>2750000</v>
      </c>
    </row>
    <row r="7" spans="1:7">
      <c r="A7" s="1" t="s">
        <v>108</v>
      </c>
      <c r="B7" s="1" t="s">
        <v>78</v>
      </c>
      <c r="C7" s="1" t="s">
        <v>84</v>
      </c>
      <c r="D7" s="6">
        <v>2100000</v>
      </c>
      <c r="E7" s="6">
        <v>800000</v>
      </c>
      <c r="F7" s="6">
        <v>1050000</v>
      </c>
      <c r="G7" s="25">
        <f t="shared" si="0"/>
        <v>3950000</v>
      </c>
    </row>
    <row r="8" spans="1:7">
      <c r="A8" s="1" t="s">
        <v>109</v>
      </c>
      <c r="B8" s="1" t="s">
        <v>86</v>
      </c>
      <c r="C8" s="1" t="s">
        <v>79</v>
      </c>
      <c r="D8" s="6">
        <v>3050000</v>
      </c>
      <c r="E8" s="6">
        <v>1000000</v>
      </c>
      <c r="F8" s="6">
        <v>1525000</v>
      </c>
      <c r="G8" s="25">
        <f t="shared" si="0"/>
        <v>5575000</v>
      </c>
    </row>
    <row r="9" spans="1:7">
      <c r="A9" s="1" t="s">
        <v>110</v>
      </c>
      <c r="B9" s="1" t="s">
        <v>86</v>
      </c>
      <c r="C9" s="1" t="s">
        <v>81</v>
      </c>
      <c r="D9" s="6">
        <v>2400000</v>
      </c>
      <c r="E9" s="6">
        <v>1200000</v>
      </c>
      <c r="F9" s="6">
        <v>1200000</v>
      </c>
      <c r="G9" s="25">
        <f t="shared" si="0"/>
        <v>4800000</v>
      </c>
    </row>
    <row r="10" spans="1:7">
      <c r="A10" s="1" t="s">
        <v>104</v>
      </c>
      <c r="B10" s="1" t="s">
        <v>86</v>
      </c>
      <c r="C10" s="1" t="s">
        <v>84</v>
      </c>
      <c r="D10" s="6">
        <v>2050000</v>
      </c>
      <c r="E10" s="6">
        <v>650000</v>
      </c>
      <c r="F10" s="6">
        <v>1025000</v>
      </c>
      <c r="G10" s="25">
        <f t="shared" si="0"/>
        <v>3725000</v>
      </c>
    </row>
    <row r="11" spans="1:7">
      <c r="A11" s="1" t="s">
        <v>105</v>
      </c>
      <c r="B11" s="1" t="s">
        <v>78</v>
      </c>
      <c r="C11" s="1" t="s">
        <v>84</v>
      </c>
      <c r="D11" s="6">
        <v>1750000</v>
      </c>
      <c r="E11" s="6">
        <v>500000</v>
      </c>
      <c r="F11" s="6">
        <v>540000</v>
      </c>
      <c r="G11" s="25">
        <f t="shared" si="0"/>
        <v>2790000</v>
      </c>
    </row>
    <row r="12" spans="1:7">
      <c r="A12" s="1" t="s">
        <v>106</v>
      </c>
      <c r="B12" s="1" t="s">
        <v>86</v>
      </c>
      <c r="C12" s="1" t="s">
        <v>84</v>
      </c>
      <c r="D12" s="6">
        <v>2100000</v>
      </c>
      <c r="E12" s="6">
        <v>800000</v>
      </c>
      <c r="F12" s="6">
        <v>1050000</v>
      </c>
      <c r="G12" s="25">
        <f t="shared" si="0"/>
        <v>3950000</v>
      </c>
    </row>
    <row r="13" spans="1:7">
      <c r="A13" s="1" t="s">
        <v>107</v>
      </c>
      <c r="B13" s="1" t="s">
        <v>91</v>
      </c>
      <c r="C13" s="1" t="s">
        <v>79</v>
      </c>
      <c r="D13" s="6">
        <v>2950000</v>
      </c>
      <c r="E13" s="6">
        <v>1000000</v>
      </c>
      <c r="F13" s="6">
        <v>1475000</v>
      </c>
      <c r="G13" s="25">
        <f t="shared" si="0"/>
        <v>5425000</v>
      </c>
    </row>
    <row r="14" spans="1:7">
      <c r="A14" s="1" t="s">
        <v>111</v>
      </c>
      <c r="B14" s="1" t="s">
        <v>91</v>
      </c>
      <c r="C14" s="1" t="s">
        <v>81</v>
      </c>
      <c r="D14" s="6">
        <v>2500000</v>
      </c>
      <c r="E14" s="6">
        <v>1150000</v>
      </c>
      <c r="F14" s="6">
        <v>1250000</v>
      </c>
      <c r="G14" s="25">
        <f t="shared" si="0"/>
        <v>4900000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B2:F10"/>
  <sheetViews>
    <sheetView topLeftCell="A7" workbookViewId="0">
      <selection activeCell="M18" sqref="M18"/>
    </sheetView>
  </sheetViews>
  <sheetFormatPr defaultRowHeight="17.399999999999999"/>
  <cols>
    <col min="1" max="1" width="3.59765625" customWidth="1"/>
  </cols>
  <sheetData>
    <row r="2" spans="2:6">
      <c r="B2" s="14" t="s">
        <v>124</v>
      </c>
      <c r="C2" s="14"/>
      <c r="D2" s="14"/>
      <c r="E2" s="14"/>
      <c r="F2" s="14"/>
    </row>
    <row r="3" spans="2:6">
      <c r="B3" s="14"/>
      <c r="C3" s="14"/>
      <c r="D3" s="14"/>
      <c r="E3" s="14"/>
      <c r="F3" s="15" t="s">
        <v>112</v>
      </c>
    </row>
    <row r="4" spans="2:6">
      <c r="B4" s="14" t="s">
        <v>113</v>
      </c>
      <c r="C4" s="14" t="s">
        <v>114</v>
      </c>
      <c r="D4" s="14" t="s">
        <v>115</v>
      </c>
      <c r="E4" s="14" t="s">
        <v>116</v>
      </c>
      <c r="F4" s="14" t="s">
        <v>117</v>
      </c>
    </row>
    <row r="5" spans="2:6">
      <c r="B5" s="14" t="s">
        <v>118</v>
      </c>
      <c r="C5" s="14">
        <v>2417</v>
      </c>
      <c r="D5" s="14">
        <v>3633</v>
      </c>
      <c r="E5" s="14">
        <v>3334</v>
      </c>
      <c r="F5" s="16">
        <v>0.52</v>
      </c>
    </row>
    <row r="6" spans="2:6">
      <c r="B6" s="14" t="s">
        <v>119</v>
      </c>
      <c r="C6" s="14">
        <v>730</v>
      </c>
      <c r="D6" s="14">
        <v>1282</v>
      </c>
      <c r="E6" s="14">
        <v>1026</v>
      </c>
      <c r="F6" s="16">
        <v>0.17</v>
      </c>
    </row>
    <row r="7" spans="2:6">
      <c r="B7" s="14" t="s">
        <v>120</v>
      </c>
      <c r="C7" s="14">
        <v>821</v>
      </c>
      <c r="D7" s="14">
        <v>1282</v>
      </c>
      <c r="E7" s="14">
        <v>1218</v>
      </c>
      <c r="F7" s="16">
        <v>0.18</v>
      </c>
    </row>
    <row r="8" spans="2:6">
      <c r="B8" s="14" t="s">
        <v>121</v>
      </c>
      <c r="C8" s="14">
        <v>228</v>
      </c>
      <c r="D8" s="14">
        <v>285</v>
      </c>
      <c r="E8" s="14">
        <v>449</v>
      </c>
      <c r="F8" s="16">
        <v>0.05</v>
      </c>
    </row>
    <row r="9" spans="2:6">
      <c r="B9" s="14" t="s">
        <v>122</v>
      </c>
      <c r="C9" s="14">
        <v>228</v>
      </c>
      <c r="D9" s="14">
        <v>142</v>
      </c>
      <c r="E9" s="14">
        <v>321</v>
      </c>
      <c r="F9" s="16">
        <v>0.04</v>
      </c>
    </row>
    <row r="10" spans="2:6">
      <c r="B10" s="14" t="s">
        <v>123</v>
      </c>
      <c r="C10" s="14">
        <v>137</v>
      </c>
      <c r="D10" s="14">
        <v>499</v>
      </c>
      <c r="E10" s="14">
        <v>64</v>
      </c>
      <c r="F10" s="16">
        <v>0.04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1:G25"/>
  <sheetViews>
    <sheetView workbookViewId="0">
      <selection activeCell="K5" sqref="K5"/>
    </sheetView>
  </sheetViews>
  <sheetFormatPr defaultRowHeight="17.399999999999999"/>
  <cols>
    <col min="2" max="2" width="13.3984375" customWidth="1"/>
    <col min="3" max="3" width="15.19921875" customWidth="1"/>
    <col min="4" max="4" width="15.5" customWidth="1"/>
    <col min="7" max="7" width="13" bestFit="1" customWidth="1"/>
  </cols>
  <sheetData>
    <row r="1" spans="1:7" ht="20.399999999999999">
      <c r="B1" s="30" t="s">
        <v>132</v>
      </c>
      <c r="C1" s="30"/>
      <c r="D1" s="30"/>
      <c r="E1" s="19"/>
    </row>
    <row r="2" spans="1:7">
      <c r="A2" s="15"/>
    </row>
    <row r="3" spans="1:7">
      <c r="A3" t="s">
        <v>67</v>
      </c>
    </row>
    <row r="4" spans="1:7">
      <c r="A4" s="1" t="s">
        <v>133</v>
      </c>
      <c r="B4" s="1" t="s">
        <v>134</v>
      </c>
      <c r="C4" s="1" t="s">
        <v>135</v>
      </c>
      <c r="D4" s="1" t="s">
        <v>136</v>
      </c>
      <c r="E4" s="1" t="s">
        <v>137</v>
      </c>
      <c r="G4" s="1" t="s">
        <v>134</v>
      </c>
    </row>
    <row r="5" spans="1:7">
      <c r="A5" s="1" t="s">
        <v>125</v>
      </c>
      <c r="B5" s="1" t="s">
        <v>126</v>
      </c>
      <c r="C5" s="1" t="s">
        <v>127</v>
      </c>
      <c r="D5" s="1">
        <v>35000000</v>
      </c>
      <c r="E5" s="1" t="s">
        <v>128</v>
      </c>
      <c r="G5" s="17" t="s">
        <v>138</v>
      </c>
    </row>
    <row r="6" spans="1:7">
      <c r="A6" s="1" t="s">
        <v>129</v>
      </c>
      <c r="B6" s="1" t="s">
        <v>130</v>
      </c>
      <c r="C6" s="1" t="s">
        <v>127</v>
      </c>
      <c r="D6" s="1">
        <v>15000000</v>
      </c>
      <c r="E6" s="1" t="s">
        <v>131</v>
      </c>
      <c r="G6" s="17" t="s">
        <v>130</v>
      </c>
    </row>
    <row r="7" spans="1:7">
      <c r="A7" s="1"/>
      <c r="B7" s="1"/>
      <c r="C7" s="1"/>
      <c r="D7" s="1"/>
      <c r="E7" s="1"/>
      <c r="G7" s="17" t="s">
        <v>139</v>
      </c>
    </row>
    <row r="8" spans="1:7">
      <c r="A8" s="1"/>
      <c r="B8" s="1"/>
      <c r="C8" s="1"/>
      <c r="D8" s="1"/>
      <c r="E8" s="1"/>
      <c r="G8" s="17" t="s">
        <v>126</v>
      </c>
    </row>
    <row r="9" spans="1:7">
      <c r="A9" s="1"/>
      <c r="B9" s="1"/>
      <c r="C9" s="1"/>
      <c r="D9" s="1"/>
      <c r="E9" s="1"/>
      <c r="G9" s="17" t="s">
        <v>140</v>
      </c>
    </row>
    <row r="10" spans="1:7">
      <c r="A10" s="1"/>
      <c r="B10" s="1"/>
      <c r="C10" s="1"/>
      <c r="D10" s="1"/>
      <c r="E10" s="1"/>
      <c r="G10" s="18" t="s">
        <v>141</v>
      </c>
    </row>
    <row r="11" spans="1:7">
      <c r="A11" s="1"/>
      <c r="B11" s="1"/>
      <c r="C11" s="1"/>
      <c r="D11" s="1"/>
      <c r="E11" s="1"/>
    </row>
    <row r="12" spans="1:7">
      <c r="A12" s="1"/>
      <c r="B12" s="1"/>
      <c r="C12" s="1"/>
      <c r="D12" s="1"/>
      <c r="E12" s="1"/>
    </row>
    <row r="13" spans="1:7">
      <c r="A13" s="1"/>
      <c r="B13" s="1"/>
      <c r="C13" s="1"/>
      <c r="D13" s="1"/>
      <c r="E13" s="1"/>
    </row>
    <row r="14" spans="1:7">
      <c r="A14" s="1"/>
      <c r="B14" s="1"/>
      <c r="C14" s="1"/>
      <c r="D14" s="1"/>
      <c r="E14" s="1"/>
    </row>
    <row r="15" spans="1:7">
      <c r="A15" s="1"/>
      <c r="B15" s="1"/>
      <c r="C15" s="1"/>
      <c r="D15" s="1"/>
      <c r="E15" s="1"/>
    </row>
    <row r="16" spans="1:7">
      <c r="A16" s="1"/>
      <c r="B16" s="1"/>
      <c r="C16" s="1"/>
      <c r="D16" s="1"/>
      <c r="E16" s="1"/>
    </row>
    <row r="17" spans="1:5">
      <c r="A17" s="1"/>
      <c r="B17" s="1"/>
      <c r="C17" s="1"/>
      <c r="D17" s="1"/>
      <c r="E17" s="1"/>
    </row>
    <row r="18" spans="1:5">
      <c r="A18" s="1"/>
      <c r="B18" s="1"/>
      <c r="C18" s="1"/>
      <c r="D18" s="1"/>
      <c r="E18" s="1"/>
    </row>
    <row r="19" spans="1:5">
      <c r="A19" s="1"/>
      <c r="B19" s="1"/>
      <c r="C19" s="1"/>
      <c r="D19" s="1"/>
      <c r="E19" s="1"/>
    </row>
    <row r="20" spans="1:5">
      <c r="A20" s="1"/>
      <c r="B20" s="1"/>
      <c r="C20" s="1"/>
      <c r="D20" s="1"/>
      <c r="E20" s="1"/>
    </row>
    <row r="21" spans="1:5">
      <c r="A21" s="1"/>
      <c r="B21" s="1"/>
      <c r="C21" s="1"/>
      <c r="D21" s="1"/>
      <c r="E21" s="1"/>
    </row>
    <row r="22" spans="1:5">
      <c r="A22" s="1"/>
      <c r="B22" s="1"/>
      <c r="C22" s="1"/>
      <c r="D22" s="1"/>
      <c r="E22" s="1"/>
    </row>
    <row r="23" spans="1:5">
      <c r="A23" s="1"/>
      <c r="B23" s="1"/>
      <c r="C23" s="1"/>
      <c r="D23" s="1"/>
      <c r="E23" s="1"/>
    </row>
    <row r="24" spans="1:5">
      <c r="A24" s="1"/>
      <c r="B24" s="1"/>
      <c r="C24" s="1"/>
      <c r="D24" s="1"/>
      <c r="E24" s="1"/>
    </row>
    <row r="25" spans="1:5">
      <c r="A25" s="1"/>
      <c r="B25" s="1"/>
      <c r="C25" s="1"/>
      <c r="D25" s="1"/>
      <c r="E25" s="1"/>
    </row>
  </sheetData>
  <mergeCells count="1">
    <mergeCell ref="B1:D1"/>
  </mergeCells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매출입력">
          <controlPr defaultSize="0" autoLine="0" r:id="rId4">
            <anchor moveWithCells="1">
              <from>
                <xdr:col>5</xdr:col>
                <xdr:colOff>144780</xdr:colOff>
                <xdr:row>0</xdr:row>
                <xdr:rowOff>83820</xdr:rowOff>
              </from>
              <to>
                <xdr:col>6</xdr:col>
                <xdr:colOff>822960</xdr:colOff>
                <xdr:row>2</xdr:row>
                <xdr:rowOff>38100</xdr:rowOff>
              </to>
            </anchor>
          </controlPr>
        </control>
      </mc:Choice>
      <mc:Fallback>
        <control shapeId="8193" r:id="rId3" name="cmd매출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USER</cp:lastModifiedBy>
  <dcterms:created xsi:type="dcterms:W3CDTF">2023-07-14T11:40:39Z</dcterms:created>
  <dcterms:modified xsi:type="dcterms:W3CDTF">2026-04-19T08:00:55Z</dcterms:modified>
</cp:coreProperties>
</file>