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36225" yWindow="225" windowWidth="29235" windowHeight="18690" firstSheet="1" activeTab="4"/>
  </bookViews>
  <sheets>
    <sheet name="기본작업-1" sheetId="1" r:id="rId1"/>
    <sheet name="기본작업-2" sheetId="4" r:id="rId2"/>
    <sheet name="기본작업-3" sheetId="11" r:id="rId3"/>
    <sheet name="기본작업-4" sheetId="9" r:id="rId4"/>
    <sheet name="계산작업" sheetId="2" r:id="rId5"/>
    <sheet name="분석작업-1" sheetId="5" r:id="rId6"/>
    <sheet name="Sheet1" sheetId="13" r:id="rId7"/>
    <sheet name="분석작업-2" sheetId="6" r:id="rId8"/>
    <sheet name="분석작업-3" sheetId="10" r:id="rId9"/>
    <sheet name="시나리오 요약" sheetId="14" r:id="rId10"/>
    <sheet name="매크로작업" sheetId="12" r:id="rId11"/>
    <sheet name="차트작업" sheetId="8" r:id="rId12"/>
  </sheets>
  <definedNames>
    <definedName name="_xlnm._FilterDatabase" localSheetId="3" hidden="1">'기본작업-4'!$A$3:$I$12</definedName>
    <definedName name="_xlnm.Criteria" localSheetId="3">'기본작업-4'!$A$14:$B$15</definedName>
    <definedName name="_xlnm.Extract" localSheetId="3">'기본작업-4'!$A$18:$I$18</definedName>
    <definedName name="공제계비율">'분석작업-3'!$G$16</definedName>
    <definedName name="상여급비율">'분석작업-3'!$C$16</definedName>
    <definedName name="오지명부장">'분석작업-3'!$G$6</definedName>
    <definedName name="이지형부장">'분석작업-3'!$G$4</definedName>
    <definedName name="판매현황">'기본작업-2'!$A$4:$G$9</definedName>
  </definedNames>
  <calcPr calcId="162913"/>
  <pivotCaches>
    <pivotCache cacheId="3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2" l="1"/>
  <c r="J17" i="2"/>
  <c r="J18" i="2"/>
  <c r="J19" i="2"/>
  <c r="J20" i="2"/>
  <c r="J21" i="2"/>
  <c r="J22" i="2"/>
  <c r="J23" i="2"/>
  <c r="J16" i="2"/>
  <c r="E17" i="2"/>
  <c r="E18" i="2"/>
  <c r="E19" i="2"/>
  <c r="E20" i="2"/>
  <c r="E21" i="2"/>
  <c r="E22" i="2"/>
  <c r="E23" i="2"/>
  <c r="E16" i="2"/>
  <c r="I4" i="2"/>
  <c r="I5" i="2"/>
  <c r="I6" i="2"/>
  <c r="I7" i="2"/>
  <c r="I8" i="2"/>
  <c r="I9" i="2"/>
  <c r="I10" i="2"/>
  <c r="I11" i="2"/>
  <c r="I12" i="2"/>
  <c r="I3" i="2"/>
  <c r="G5" i="12"/>
  <c r="G6" i="12"/>
  <c r="G7" i="12"/>
  <c r="G8" i="12"/>
  <c r="G9" i="12"/>
  <c r="G4" i="12"/>
  <c r="G19" i="5"/>
  <c r="G17" i="5"/>
  <c r="G10" i="5"/>
  <c r="G6" i="5"/>
  <c r="F20" i="5"/>
  <c r="E20" i="5"/>
  <c r="F18" i="5"/>
  <c r="E18" i="5"/>
  <c r="F11" i="5"/>
  <c r="E11" i="5"/>
  <c r="F7" i="5"/>
  <c r="E7" i="5"/>
  <c r="A15" i="9"/>
  <c r="I5" i="8" l="1"/>
  <c r="I6" i="8"/>
  <c r="I7" i="8"/>
  <c r="I8" i="8"/>
  <c r="I9" i="8"/>
  <c r="I10" i="8"/>
  <c r="I11" i="8"/>
  <c r="I12" i="8"/>
  <c r="I13" i="8"/>
  <c r="I4" i="8"/>
  <c r="D5" i="10"/>
  <c r="E5" i="10" s="1"/>
  <c r="F5" i="10" s="1"/>
  <c r="D6" i="10"/>
  <c r="E6" i="10" s="1"/>
  <c r="F6" i="10" s="1"/>
  <c r="D7" i="10"/>
  <c r="E7" i="10" s="1"/>
  <c r="F7" i="10" s="1"/>
  <c r="D8" i="10"/>
  <c r="E8" i="10" s="1"/>
  <c r="F8" i="10" s="1"/>
  <c r="D9" i="10"/>
  <c r="E9" i="10" s="1"/>
  <c r="F9" i="10" s="1"/>
  <c r="D10" i="10"/>
  <c r="E10" i="10" s="1"/>
  <c r="F10" i="10" s="1"/>
  <c r="D11" i="10"/>
  <c r="E11" i="10" s="1"/>
  <c r="F11" i="10" s="1"/>
  <c r="D12" i="10"/>
  <c r="E12" i="10" s="1"/>
  <c r="F12" i="10" s="1"/>
  <c r="D13" i="10"/>
  <c r="E13" i="10" s="1"/>
  <c r="F13" i="10" s="1"/>
  <c r="D14" i="10"/>
  <c r="E14" i="10" s="1"/>
  <c r="F14" i="10" s="1"/>
  <c r="D4" i="10"/>
  <c r="E4" i="10" s="1"/>
  <c r="F4" i="10" l="1"/>
  <c r="G4" i="10" s="1"/>
  <c r="G14" i="10"/>
  <c r="G12" i="10"/>
  <c r="G10" i="10"/>
  <c r="G8" i="10"/>
  <c r="G6" i="10"/>
  <c r="G13" i="10"/>
  <c r="G11" i="10"/>
  <c r="G9" i="10"/>
  <c r="G7" i="10"/>
  <c r="G5" i="10"/>
</calcChain>
</file>

<file path=xl/sharedStrings.xml><?xml version="1.0" encoding="utf-8"?>
<sst xmlns="http://schemas.openxmlformats.org/spreadsheetml/2006/main" count="530" uniqueCount="332">
  <si>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</si>
  <si>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</si>
  <si>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</si>
  <si>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</si>
  <si>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</si>
  <si>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</si>
  <si>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</si>
  <si>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</si>
  <si>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</si>
  <si>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</si>
  <si>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</si>
  <si>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</si>
  <si>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</si>
  <si>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</si>
  <si>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</si>
  <si>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</si>
  <si>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</si>
  <si>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</si>
  <si>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</si>
  <si>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</si>
  <si>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</si>
  <si>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</si>
  <si>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</si>
  <si>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</si>
  <si>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</si>
  <si>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</si>
  <si>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</si>
  <si>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</si>
  <si>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</si>
  <si>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</si>
  <si>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</si>
  <si>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</si>
  <si>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</si>
  <si>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</si>
  <si>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</si>
  <si>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</si>
  <si>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</si>
  <si>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</si>
  <si>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</si>
  <si>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</si>
  <si>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</si>
  <si>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</si>
  <si>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</si>
  <si>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</si>
  <si>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</si>
  <si>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</si>
  <si>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</si>
  <si>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</si>
  <si>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</si>
  <si>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</si>
  <si>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</si>
  <si>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</si>
  <si>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</si>
  <si>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</si>
  <si>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</si>
  <si>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</si>
  <si>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</si>
  <si>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</si>
  <si>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</si>
  <si>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</si>
  <si>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</si>
  <si>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</si>
  <si>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</si>
  <si>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</si>
  <si>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</si>
  <si>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</si>
  <si>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</si>
  <si>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</si>
  <si>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</si>
  <si>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</si>
  <si>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</si>
  <si>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</si>
  <si>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</si>
  <si>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</si>
  <si>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</si>
  <si>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</si>
  <si>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</si>
  <si>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</si>
  <si>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</si>
  <si>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</si>
  <si>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</si>
  <si>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</si>
  <si>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</si>
  <si>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</si>
  <si>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</si>
  <si>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</si>
  <si>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</si>
  <si>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</si>
  <si>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</si>
  <si>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</si>
  <si>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</si>
  <si>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</si>
  <si>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</si>
  <si>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</si>
  <si>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</si>
  <si>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</si>
  <si>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</si>
  <si>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</si>
  <si>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</si>
  <si>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</si>
  <si>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</si>
  <si>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</si>
  <si>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</si>
  <si>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</si>
  <si>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</si>
  <si>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</si>
  <si>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</si>
  <si>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</si>
  <si>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</si>
  <si>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</si>
  <si>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</si>
  <si>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</si>
  <si>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</si>
  <si>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</si>
  <si>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</si>
  <si>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</si>
  <si>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</si>
  <si>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</si>
  <si>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</si>
  <si>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</si>
  <si>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</si>
  <si>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</si>
  <si>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</si>
  <si>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</si>
  <si>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</si>
  <si>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</si>
  <si>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</si>
  <si>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</si>
  <si>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</si>
  <si>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</si>
  <si>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</si>
  <si>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</si>
  <si>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</si>
  <si>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</si>
  <si>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</si>
  <si>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</si>
  <si>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</si>
  <si>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</si>
  <si>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</si>
  <si>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</si>
  <si>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</si>
  <si>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</si>
  <si>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</si>
  <si>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</si>
  <si>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</si>
  <si>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</si>
  <si>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</si>
  <si>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</si>
  <si>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</si>
  <si>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</si>
  <si>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</si>
  <si>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</si>
  <si>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</si>
  <si>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</si>
  <si>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</si>
  <si>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</si>
  <si>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</si>
  <si>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</si>
  <si>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</si>
  <si>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</si>
  <si>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</si>
  <si>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</si>
  <si>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</si>
  <si>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</si>
  <si>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</si>
  <si>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</si>
  <si>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</si>
  <si>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</si>
  <si>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</si>
  <si>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</si>
  <si>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</si>
  <si>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</si>
  <si>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</si>
  <si>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</si>
  <si>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</si>
  <si>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</si>
  <si>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급여 분석 현황</t>
    <phoneticPr fontId="1" type="noConversion"/>
  </si>
  <si>
    <t>기본급</t>
  </si>
  <si>
    <t>상여금</t>
  </si>
  <si>
    <t>급여계</t>
  </si>
  <si>
    <t>공제계</t>
  </si>
  <si>
    <t>실수령액</t>
  </si>
  <si>
    <t>이지형</t>
  </si>
  <si>
    <t>나현희</t>
  </si>
  <si>
    <t>오지명</t>
  </si>
  <si>
    <t>차이슬</t>
  </si>
  <si>
    <t>정금호</t>
  </si>
  <si>
    <t>백주영</t>
  </si>
  <si>
    <t>하지연</t>
  </si>
  <si>
    <t>피호성</t>
  </si>
  <si>
    <t>마주안</t>
  </si>
  <si>
    <t>인정남</t>
  </si>
  <si>
    <t>유구현</t>
  </si>
  <si>
    <t>상여금비율</t>
    <phoneticPr fontId="1" type="noConversion"/>
  </si>
  <si>
    <t>기본급의</t>
    <phoneticPr fontId="1" type="noConversion"/>
  </si>
  <si>
    <t>공제계비율</t>
    <phoneticPr fontId="1" type="noConversion"/>
  </si>
  <si>
    <t>급여계의</t>
    <phoneticPr fontId="1" type="noConversion"/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</si>
  <si>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</si>
  <si>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</si>
  <si>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</si>
  <si>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</si>
  <si>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</si>
  <si>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</si>
  <si>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</si>
  <si>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</si>
  <si>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</si>
  <si>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</si>
  <si>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</si>
  <si>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</si>
  <si>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</si>
  <si>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</si>
  <si>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</si>
  <si>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</si>
  <si>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</si>
  <si>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</si>
  <si>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</si>
  <si>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</si>
  <si>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</si>
  <si>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</si>
  <si>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</si>
  <si>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</si>
  <si>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</si>
  <si>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</si>
  <si>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</si>
  <si>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</si>
  <si>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</si>
  <si>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</si>
  <si>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</si>
  <si>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</si>
  <si>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</si>
  <si>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</si>
  <si>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</si>
  <si>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</si>
  <si>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</si>
  <si>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</si>
  <si>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</si>
  <si>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</si>
  <si>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</si>
  <si>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</si>
  <si>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</si>
  <si>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</si>
  <si>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</si>
  <si>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</si>
  <si>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</si>
  <si>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</si>
  <si>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</si>
  <si>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</si>
  <si>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</si>
  <si>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</si>
  <si>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</si>
  <si>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</si>
  <si>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</si>
  <si>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</si>
  <si>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</si>
  <si>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</si>
  <si>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</si>
  <si>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</si>
  <si>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</si>
  <si>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</si>
  <si>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</si>
  <si>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</si>
  <si>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</si>
  <si>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</si>
  <si>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</si>
  <si>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</si>
  <si>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</si>
  <si>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</si>
  <si>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</si>
  <si>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</si>
  <si>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</si>
  <si>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</si>
  <si>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</si>
  <si>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고객코드</t>
    <phoneticPr fontId="1" type="noConversion"/>
  </si>
  <si>
    <t>성명</t>
    <phoneticPr fontId="1" type="noConversion"/>
  </si>
  <si>
    <t>주민등록번호</t>
    <phoneticPr fontId="1" type="noConversion"/>
  </si>
  <si>
    <t>성별</t>
    <phoneticPr fontId="1" type="noConversion"/>
  </si>
  <si>
    <t>거래시작일</t>
    <phoneticPr fontId="1" type="noConversion"/>
  </si>
  <si>
    <t>주문금액</t>
    <phoneticPr fontId="1" type="noConversion"/>
  </si>
  <si>
    <t>누적점수</t>
    <phoneticPr fontId="1" type="noConversion"/>
  </si>
  <si>
    <t>H101</t>
    <phoneticPr fontId="1" type="noConversion"/>
  </si>
  <si>
    <t>H102</t>
  </si>
  <si>
    <t>H103</t>
  </si>
  <si>
    <t>S101</t>
    <phoneticPr fontId="1" type="noConversion"/>
  </si>
  <si>
    <t>B101</t>
    <phoneticPr fontId="1" type="noConversion"/>
  </si>
  <si>
    <t>허지혜</t>
    <phoneticPr fontId="1" type="noConversion"/>
  </si>
  <si>
    <t>김상두</t>
    <phoneticPr fontId="1" type="noConversion"/>
  </si>
  <si>
    <t>사오정</t>
    <phoneticPr fontId="1" type="noConversion"/>
  </si>
  <si>
    <t>이구철</t>
    <phoneticPr fontId="1" type="noConversion"/>
  </si>
  <si>
    <t>강수옥</t>
    <phoneticPr fontId="1" type="noConversion"/>
  </si>
  <si>
    <t>나도연</t>
    <phoneticPr fontId="1" type="noConversion"/>
  </si>
  <si>
    <t>740507-270****</t>
    <phoneticPr fontId="1" type="noConversion"/>
  </si>
  <si>
    <t>790805-148****</t>
    <phoneticPr fontId="1" type="noConversion"/>
  </si>
  <si>
    <t>820420-103****</t>
    <phoneticPr fontId="1" type="noConversion"/>
  </si>
  <si>
    <t>820525-167****</t>
    <phoneticPr fontId="1" type="noConversion"/>
  </si>
  <si>
    <t>830930-209****</t>
    <phoneticPr fontId="1" type="noConversion"/>
  </si>
  <si>
    <t>821115-212****</t>
    <phoneticPr fontId="1" type="noConversion"/>
  </si>
  <si>
    <t>여</t>
    <phoneticPr fontId="1" type="noConversion"/>
  </si>
  <si>
    <t>남</t>
    <phoneticPr fontId="1" type="noConversion"/>
  </si>
  <si>
    <t>남</t>
    <phoneticPr fontId="1" type="noConversion"/>
  </si>
  <si>
    <t>여</t>
    <phoneticPr fontId="1" type="noConversion"/>
  </si>
  <si>
    <t>여</t>
    <phoneticPr fontId="1" type="noConversion"/>
  </si>
  <si>
    <t>2016-93-02</t>
    <phoneticPr fontId="1" type="noConversion"/>
  </si>
  <si>
    <t>매출기록</t>
    <phoneticPr fontId="1" type="noConversion"/>
  </si>
  <si>
    <t>차월이월</t>
    <phoneticPr fontId="1" type="noConversion"/>
  </si>
  <si>
    <t>&lt;=50</t>
    <phoneticPr fontId="1" type="noConversion"/>
  </si>
  <si>
    <t>과장 요약</t>
  </si>
  <si>
    <t>부장 요약</t>
  </si>
  <si>
    <t>사원 요약</t>
  </si>
  <si>
    <t>총합계</t>
  </si>
  <si>
    <t>사원 최대값</t>
  </si>
  <si>
    <t>전체 최대값</t>
  </si>
  <si>
    <t>부장 최대</t>
    <phoneticPr fontId="1" type="noConversion"/>
  </si>
  <si>
    <t>과장 최대</t>
    <phoneticPr fontId="1" type="noConversion"/>
  </si>
  <si>
    <t>행 레이블</t>
  </si>
  <si>
    <t>열 레이블</t>
  </si>
  <si>
    <t>합계 : 평점</t>
  </si>
  <si>
    <t>#</t>
  </si>
  <si>
    <t>상여급비율</t>
  </si>
  <si>
    <t>공제계비율</t>
  </si>
  <si>
    <t>이지형부장</t>
  </si>
  <si>
    <t>오지명부장</t>
  </si>
  <si>
    <t>상여급/공제계비율인하</t>
  </si>
  <si>
    <t>만든 사람 user 날짜 2025-04-16
수정한 사람 user 날짜 2025-04-16</t>
  </si>
  <si>
    <t>상여급/공제계비율인상</t>
  </si>
  <si>
    <t>만든 사람 user 날짜 2025-04-16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</si>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</sst>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#,##0&quot;원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2" xfId="3" applyAlignment="1">
      <alignment horizontal="centerContinuous" vertical="center"/>
    </xf>
    <xf numFmtId="177" fontId="0" fillId="0" borderId="1" xfId="0" applyNumberForma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2" fillId="3" borderId="3" xfId="4" applyBorder="1" applyAlignment="1">
      <alignment horizontal="center" vertical="center"/>
    </xf>
    <xf numFmtId="0" fontId="2" fillId="3" borderId="4" xfId="4" applyBorder="1" applyAlignment="1">
      <alignment horizontal="center" vertical="center"/>
    </xf>
    <xf numFmtId="0" fontId="2" fillId="3" borderId="5" xfId="4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7" xfId="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0" fillId="5" borderId="14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1" fillId="6" borderId="0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11" fillId="6" borderId="13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right" vertical="center"/>
    </xf>
    <xf numFmtId="0" fontId="9" fillId="5" borderId="14" xfId="0" applyFont="1" applyFill="1" applyBorder="1" applyAlignment="1">
      <alignment horizontal="right" vertical="center"/>
    </xf>
    <xf numFmtId="9" fontId="0" fillId="7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</cellXfs>
  <cellStyles count="5">
    <cellStyle name="20% - 강조색1" xfId="4" builtinId="30"/>
    <cellStyle name="백분율" xfId="2" builtinId="5"/>
    <cellStyle name="쉼표 [0]" xfId="1" builtinId="6"/>
    <cellStyle name="제목 2" xfId="3" builtinId="17"/>
    <cellStyle name="표준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상공대학 성적표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(차트작업!$E$4:$E$7,차트작업!$E$9:$E$10,차트작업!$E$12)</c:f>
              <c:numCache>
                <c:formatCode>General</c:formatCode>
                <c:ptCount val="7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29</c:v>
                </c:pt>
                <c:pt idx="4">
                  <c:v>26</c:v>
                </c:pt>
                <c:pt idx="5">
                  <c:v>25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6-4A71-8219-45A034E704F8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(차트작업!$F$4:$F$7,차트작업!$F$9:$F$10,차트작업!$F$12)</c:f>
              <c:numCache>
                <c:formatCode>General</c:formatCode>
                <c:ptCount val="7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32</c:v>
                </c:pt>
                <c:pt idx="5">
                  <c:v>34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1A-4F50-AE22-418260E3765D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과제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(차트작업!$G$4:$G$7,차트작업!$G$9:$G$10,차트작업!$G$12)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1A-4F50-AE22-418260E3765D}"/>
            </c:ext>
          </c:extLst>
        </c:ser>
        <c:ser>
          <c:idx val="3"/>
          <c:order val="3"/>
          <c:tx>
            <c:strRef>
              <c:f>차트작업!$H$3</c:f>
              <c:strCache>
                <c:ptCount val="1"/>
                <c:pt idx="0">
                  <c:v>출석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(차트작업!$H$4:$H$7,차트작업!$H$9:$H$10,차트작업!$H$12)</c:f>
              <c:numCache>
                <c:formatCode>General</c:formatCode>
                <c:ptCount val="7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01A-4F50-AE22-418260E37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2836848"/>
        <c:axId val="1012837328"/>
      </c:barChart>
      <c:catAx>
        <c:axId val="1012836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이름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7328"/>
        <c:crosses val="autoZero"/>
        <c:auto val="1"/>
        <c:lblAlgn val="ctr"/>
        <c:lblOffset val="100"/>
        <c:noMultiLvlLbl val="0"/>
      </c:catAx>
      <c:valAx>
        <c:axId val="10128373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684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10</xdr:row>
          <xdr:rowOff>38100</xdr:rowOff>
        </xdr:from>
        <xdr:to>
          <xdr:col>3</xdr:col>
          <xdr:colOff>19050</xdr:colOff>
          <xdr:row>12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대여일수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38100</xdr:colOff>
      <xdr:row>10</xdr:row>
      <xdr:rowOff>28575</xdr:rowOff>
    </xdr:from>
    <xdr:to>
      <xdr:col>5</xdr:col>
      <xdr:colOff>704850</xdr:colOff>
      <xdr:row>11</xdr:row>
      <xdr:rowOff>200025</xdr:rowOff>
    </xdr:to>
    <xdr:sp macro="[0]!서식" textlink="">
      <xdr:nvSpPr>
        <xdr:cNvPr id="2" name="빗면 1"/>
        <xdr:cNvSpPr/>
      </xdr:nvSpPr>
      <xdr:spPr>
        <a:xfrm>
          <a:off x="2933700" y="2171700"/>
          <a:ext cx="1390650" cy="3810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D56F43E-1DE2-AAE6-8D75-FF296FA3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763.00865520833" createdVersion="6" refreshedVersion="6" minRefreshableVersion="3" recordCount="8">
  <cacheSource type="worksheet">
    <worksheetSource ref="A3:G11" sheet="분석작업-2"/>
  </cacheSource>
  <cacheFields count="7">
    <cacheField name="성명" numFmtId="0">
      <sharedItems count="8">
        <s v="이미영"/>
        <s v="구기자"/>
        <s v="한명구"/>
        <s v="사오정"/>
        <s v="오동추"/>
        <s v="윤수아"/>
        <s v="김기자"/>
        <s v="우주태"/>
      </sharedItems>
    </cacheField>
    <cacheField name="전공학과" numFmtId="0">
      <sharedItems count="3">
        <s v="컴퓨터"/>
        <s v="국문"/>
        <s v="경영"/>
      </sharedItems>
    </cacheField>
    <cacheField name="결석회수" numFmtId="0">
      <sharedItems containsSemiMixedTypes="0" containsString="0" containsNumber="1" containsInteger="1" minValue="1" maxValue="8"/>
    </cacheField>
    <cacheField name="출석점수" numFmtId="0">
      <sharedItems containsSemiMixedTypes="0" containsString="0" containsNumber="1" containsInteger="1" minValue="84" maxValue="98"/>
    </cacheField>
    <cacheField name="중간고사" numFmtId="0">
      <sharedItems containsSemiMixedTypes="0" containsString="0" containsNumber="1" containsInteger="1" minValue="46" maxValue="100"/>
    </cacheField>
    <cacheField name="기말고사" numFmtId="0">
      <sharedItems containsSemiMixedTypes="0" containsString="0" containsNumber="1" containsInteger="1" minValue="75" maxValue="95"/>
    </cacheField>
    <cacheField name="평점" numFmtId="0">
      <sharedItems containsSemiMixedTypes="0" containsString="0" containsNumber="1" containsInteger="1" minValue="70" maxValue="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n v="1"/>
    <n v="98"/>
    <n v="90"/>
    <n v="88"/>
    <n v="92"/>
  </r>
  <r>
    <x v="1"/>
    <x v="1"/>
    <n v="3"/>
    <n v="94"/>
    <n v="100"/>
    <n v="90"/>
    <n v="94"/>
  </r>
  <r>
    <x v="2"/>
    <x v="2"/>
    <n v="2"/>
    <n v="96"/>
    <n v="87"/>
    <n v="95"/>
    <n v="92"/>
  </r>
  <r>
    <x v="3"/>
    <x v="1"/>
    <n v="8"/>
    <n v="84"/>
    <n v="78"/>
    <n v="80"/>
    <n v="80"/>
  </r>
  <r>
    <x v="4"/>
    <x v="0"/>
    <n v="5"/>
    <n v="90"/>
    <n v="46"/>
    <n v="75"/>
    <n v="70"/>
  </r>
  <r>
    <x v="5"/>
    <x v="2"/>
    <n v="6"/>
    <n v="88"/>
    <n v="66"/>
    <n v="90"/>
    <n v="81"/>
  </r>
  <r>
    <x v="6"/>
    <x v="0"/>
    <n v="4"/>
    <n v="92"/>
    <n v="89"/>
    <n v="88"/>
    <n v="89"/>
  </r>
  <r>
    <x v="7"/>
    <x v="2"/>
    <n v="2"/>
    <n v="96"/>
    <n v="90"/>
    <n v="95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3" applyNumberFormats="0" applyBorderFormats="0" applyFontFormats="0" applyPatternFormats="0" applyAlignmentFormats="0" applyWidthHeightFormats="1" dataCaption="값" missingCaption="#" updatedVersion="6" minRefreshableVersion="3" useAutoFormatting="1" itemPrintTitles="1" createdVersion="6" indent="0" outline="1" outlineData="1" multipleFieldFilters="0">
  <location ref="A3:E13" firstHeaderRow="1" firstDataRow="2" firstDataCol="1"/>
  <pivotFields count="7">
    <pivotField axis="axisRow" showAll="0">
      <items count="9">
        <item x="1"/>
        <item x="6"/>
        <item x="3"/>
        <item x="4"/>
        <item x="7"/>
        <item x="5"/>
        <item x="0"/>
        <item x="2"/>
        <item t="default"/>
      </items>
    </pivotField>
    <pivotField axis="axisCol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합계 : 평점" fld="6" baseField="0" baseItem="0"/>
  </dataField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H19" sqref="H19"/>
    </sheetView>
  </sheetViews>
  <sheetFormatPr defaultRowHeight="16.5" x14ac:dyDescent="0.3"/>
  <cols>
    <col min="3" max="3" width="14.25" bestFit="1" customWidth="1"/>
    <col min="5" max="5" width="11.875" bestFit="1" customWidth="1"/>
    <col min="6" max="6" width="10.875" bestFit="1" customWidth="1"/>
  </cols>
  <sheetData>
    <row r="1" spans="1:7" x14ac:dyDescent="0.3">
      <c r="A1" s="20" t="s">
        <v>0</v>
      </c>
      <c r="B1" s="20"/>
    </row>
    <row r="3" spans="1:7" x14ac:dyDescent="0.3">
      <c r="A3" s="2" t="s">
        <v>272</v>
      </c>
      <c r="B3" s="2" t="s">
        <v>273</v>
      </c>
      <c r="C3" s="2" t="s">
        <v>274</v>
      </c>
      <c r="D3" s="2" t="s">
        <v>275</v>
      </c>
      <c r="E3" s="2" t="s">
        <v>276</v>
      </c>
      <c r="F3" s="2" t="s">
        <v>277</v>
      </c>
      <c r="G3" s="2" t="s">
        <v>278</v>
      </c>
    </row>
    <row r="4" spans="1:7" x14ac:dyDescent="0.3">
      <c r="A4" s="2" t="s">
        <v>279</v>
      </c>
      <c r="B4" s="2" t="s">
        <v>284</v>
      </c>
      <c r="C4" s="2" t="s">
        <v>290</v>
      </c>
      <c r="D4" s="2" t="s">
        <v>296</v>
      </c>
      <c r="E4" s="3" t="s">
        <v>301</v>
      </c>
      <c r="F4" s="1">
        <v>430000</v>
      </c>
      <c r="G4" s="2">
        <v>570</v>
      </c>
    </row>
    <row r="5" spans="1:7" x14ac:dyDescent="0.3">
      <c r="A5" s="2" t="s">
        <v>280</v>
      </c>
      <c r="B5" s="2" t="s">
        <v>285</v>
      </c>
      <c r="C5" s="2" t="s">
        <v>291</v>
      </c>
      <c r="D5" s="2" t="s">
        <v>297</v>
      </c>
      <c r="E5" s="3">
        <v>42831</v>
      </c>
      <c r="F5" s="1">
        <v>230000</v>
      </c>
      <c r="G5" s="2">
        <v>450</v>
      </c>
    </row>
    <row r="6" spans="1:7" x14ac:dyDescent="0.3">
      <c r="A6" s="2" t="s">
        <v>281</v>
      </c>
      <c r="B6" s="2" t="s">
        <v>286</v>
      </c>
      <c r="C6" s="2" t="s">
        <v>292</v>
      </c>
      <c r="D6" s="2" t="s">
        <v>298</v>
      </c>
      <c r="E6" s="3">
        <v>42876</v>
      </c>
      <c r="F6" s="1">
        <v>275000</v>
      </c>
      <c r="G6" s="2">
        <v>450</v>
      </c>
    </row>
    <row r="7" spans="1:7" x14ac:dyDescent="0.3">
      <c r="A7" s="2" t="s">
        <v>282</v>
      </c>
      <c r="B7" s="2" t="s">
        <v>287</v>
      </c>
      <c r="C7" s="2" t="s">
        <v>293</v>
      </c>
      <c r="D7" s="2" t="s">
        <v>297</v>
      </c>
      <c r="E7" s="3">
        <v>43129</v>
      </c>
      <c r="F7" s="1">
        <v>326000</v>
      </c>
      <c r="G7" s="2">
        <v>380</v>
      </c>
    </row>
    <row r="8" spans="1:7" x14ac:dyDescent="0.3">
      <c r="A8" s="2" t="s">
        <v>7</v>
      </c>
      <c r="B8" s="2" t="s">
        <v>288</v>
      </c>
      <c r="C8" s="2" t="s">
        <v>294</v>
      </c>
      <c r="D8" s="2" t="s">
        <v>299</v>
      </c>
      <c r="E8" s="3">
        <v>43385</v>
      </c>
      <c r="F8" s="1">
        <v>125000</v>
      </c>
      <c r="G8" s="2">
        <v>120</v>
      </c>
    </row>
    <row r="9" spans="1:7" x14ac:dyDescent="0.3">
      <c r="A9" s="2" t="s">
        <v>283</v>
      </c>
      <c r="B9" s="2" t="s">
        <v>289</v>
      </c>
      <c r="C9" s="2" t="s">
        <v>295</v>
      </c>
      <c r="D9" s="2" t="s">
        <v>300</v>
      </c>
      <c r="E9" s="3">
        <v>42392</v>
      </c>
      <c r="F9" s="1">
        <v>670000</v>
      </c>
      <c r="G9" s="2">
        <v>215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22.25" bestFit="1" customWidth="1" outlineLevel="1"/>
  </cols>
  <sheetData>
    <row r="1" spans="2:6" ht="17.25" thickBot="1" x14ac:dyDescent="0.35"/>
    <row r="2" spans="2:6" x14ac:dyDescent="0.3">
      <c r="B2" s="47" t="s">
        <v>325</v>
      </c>
      <c r="C2" s="48"/>
      <c r="D2" s="54"/>
      <c r="E2" s="54"/>
      <c r="F2" s="54"/>
    </row>
    <row r="3" spans="2:6" collapsed="1" x14ac:dyDescent="0.3">
      <c r="B3" s="46"/>
      <c r="C3" s="46"/>
      <c r="D3" s="55" t="s">
        <v>327</v>
      </c>
      <c r="E3" s="55" t="s">
        <v>321</v>
      </c>
      <c r="F3" s="55" t="s">
        <v>323</v>
      </c>
    </row>
    <row r="4" spans="2:6" ht="54" hidden="1" outlineLevel="1" x14ac:dyDescent="0.3">
      <c r="B4" s="50"/>
      <c r="C4" s="50"/>
      <c r="D4" s="42"/>
      <c r="E4" s="57" t="s">
        <v>322</v>
      </c>
      <c r="F4" s="57" t="s">
        <v>324</v>
      </c>
    </row>
    <row r="5" spans="2:6" x14ac:dyDescent="0.3">
      <c r="B5" s="51" t="s">
        <v>326</v>
      </c>
      <c r="C5" s="52"/>
      <c r="D5" s="49"/>
      <c r="E5" s="49"/>
      <c r="F5" s="49"/>
    </row>
    <row r="6" spans="2:6" outlineLevel="1" x14ac:dyDescent="0.3">
      <c r="B6" s="50"/>
      <c r="C6" s="50" t="s">
        <v>317</v>
      </c>
      <c r="D6" s="43">
        <v>0.8</v>
      </c>
      <c r="E6" s="56">
        <v>0.7</v>
      </c>
      <c r="F6" s="56">
        <v>0.9</v>
      </c>
    </row>
    <row r="7" spans="2:6" outlineLevel="1" x14ac:dyDescent="0.3">
      <c r="B7" s="50"/>
      <c r="C7" s="50" t="s">
        <v>318</v>
      </c>
      <c r="D7" s="43">
        <v>0.12</v>
      </c>
      <c r="E7" s="56">
        <v>0.11</v>
      </c>
      <c r="F7" s="56">
        <v>0.13</v>
      </c>
    </row>
    <row r="8" spans="2:6" x14ac:dyDescent="0.3">
      <c r="B8" s="51" t="s">
        <v>328</v>
      </c>
      <c r="C8" s="52"/>
      <c r="D8" s="49"/>
      <c r="E8" s="49"/>
      <c r="F8" s="49"/>
    </row>
    <row r="9" spans="2:6" outlineLevel="1" x14ac:dyDescent="0.3">
      <c r="B9" s="50"/>
      <c r="C9" s="50" t="s">
        <v>319</v>
      </c>
      <c r="D9" s="44">
        <v>5386000</v>
      </c>
      <c r="E9" s="44">
        <v>5144000</v>
      </c>
      <c r="F9" s="44">
        <v>5620000</v>
      </c>
    </row>
    <row r="10" spans="2:6" ht="17.25" outlineLevel="1" thickBot="1" x14ac:dyDescent="0.35">
      <c r="B10" s="53"/>
      <c r="C10" s="53" t="s">
        <v>320</v>
      </c>
      <c r="D10" s="45">
        <v>5211000</v>
      </c>
      <c r="E10" s="45">
        <v>4978000</v>
      </c>
      <c r="F10" s="45">
        <v>5438000</v>
      </c>
    </row>
    <row r="11" spans="2:6" x14ac:dyDescent="0.3">
      <c r="B11" t="s">
        <v>329</v>
      </c>
    </row>
    <row r="12" spans="2:6" x14ac:dyDescent="0.3">
      <c r="B12" t="s">
        <v>330</v>
      </c>
    </row>
    <row r="13" spans="2:6" x14ac:dyDescent="0.3">
      <c r="B13" t="s">
        <v>331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"/>
  <sheetViews>
    <sheetView workbookViewId="0">
      <selection activeCell="J20" sqref="J20"/>
    </sheetView>
  </sheetViews>
  <sheetFormatPr defaultRowHeight="16.5" x14ac:dyDescent="0.3"/>
  <cols>
    <col min="3" max="3" width="11" bestFit="1" customWidth="1"/>
    <col min="5" max="6" width="9.5" bestFit="1" customWidth="1"/>
  </cols>
  <sheetData>
    <row r="1" spans="1:10" ht="20.25" x14ac:dyDescent="0.3">
      <c r="A1" s="16" t="s">
        <v>259</v>
      </c>
      <c r="B1" s="16"/>
      <c r="C1" s="16"/>
      <c r="D1" s="16"/>
      <c r="E1" s="16"/>
      <c r="F1" s="16"/>
      <c r="G1" s="16"/>
      <c r="H1" s="16"/>
      <c r="I1" s="16"/>
      <c r="J1" s="16"/>
    </row>
    <row r="3" spans="1:10" x14ac:dyDescent="0.3">
      <c r="A3" s="58" t="s">
        <v>197</v>
      </c>
      <c r="B3" s="59" t="s">
        <v>260</v>
      </c>
      <c r="C3" s="59" t="s">
        <v>261</v>
      </c>
      <c r="D3" s="59" t="s">
        <v>2</v>
      </c>
      <c r="E3" s="59" t="s">
        <v>32</v>
      </c>
      <c r="F3" s="59" t="s">
        <v>33</v>
      </c>
      <c r="G3" s="59" t="s">
        <v>198</v>
      </c>
      <c r="H3" s="59" t="s">
        <v>199</v>
      </c>
      <c r="I3" s="59" t="s">
        <v>200</v>
      </c>
      <c r="J3" s="59" t="s">
        <v>201</v>
      </c>
    </row>
    <row r="4" spans="1:10" x14ac:dyDescent="0.3">
      <c r="A4" s="6" t="s">
        <v>202</v>
      </c>
      <c r="B4" s="6" t="s">
        <v>203</v>
      </c>
      <c r="C4" s="6" t="s">
        <v>262</v>
      </c>
      <c r="D4" s="6" t="s">
        <v>3</v>
      </c>
      <c r="E4" s="9">
        <v>45323</v>
      </c>
      <c r="F4" s="9">
        <v>45324</v>
      </c>
      <c r="G4" s="6">
        <f>F4-E4</f>
        <v>1</v>
      </c>
      <c r="H4" s="6">
        <v>21</v>
      </c>
      <c r="I4" s="6">
        <v>3</v>
      </c>
      <c r="J4" s="6" t="s">
        <v>212</v>
      </c>
    </row>
    <row r="5" spans="1:10" x14ac:dyDescent="0.3">
      <c r="A5" s="6" t="s">
        <v>204</v>
      </c>
      <c r="B5" s="6" t="s">
        <v>205</v>
      </c>
      <c r="C5" s="6" t="s">
        <v>263</v>
      </c>
      <c r="D5" s="6" t="s">
        <v>4</v>
      </c>
      <c r="E5" s="9">
        <v>45324</v>
      </c>
      <c r="F5" s="9">
        <v>45326</v>
      </c>
      <c r="G5" s="14">
        <f t="shared" ref="G5:G9" si="0">F5-E5</f>
        <v>2</v>
      </c>
      <c r="H5" s="6">
        <v>15</v>
      </c>
      <c r="I5" s="6">
        <v>12</v>
      </c>
      <c r="J5" s="6" t="s">
        <v>213</v>
      </c>
    </row>
    <row r="6" spans="1:10" x14ac:dyDescent="0.3">
      <c r="A6" s="6" t="s">
        <v>206</v>
      </c>
      <c r="B6" s="6" t="s">
        <v>207</v>
      </c>
      <c r="C6" s="6" t="s">
        <v>264</v>
      </c>
      <c r="D6" s="6" t="s">
        <v>3</v>
      </c>
      <c r="E6" s="9">
        <v>45330</v>
      </c>
      <c r="F6" s="9">
        <v>45332</v>
      </c>
      <c r="G6" s="14">
        <f t="shared" si="0"/>
        <v>2</v>
      </c>
      <c r="H6" s="6">
        <v>16</v>
      </c>
      <c r="I6" s="6">
        <v>2</v>
      </c>
      <c r="J6" s="6" t="s">
        <v>212</v>
      </c>
    </row>
    <row r="7" spans="1:10" x14ac:dyDescent="0.3">
      <c r="A7" s="6" t="s">
        <v>208</v>
      </c>
      <c r="B7" s="6" t="s">
        <v>6</v>
      </c>
      <c r="C7" s="6" t="s">
        <v>265</v>
      </c>
      <c r="D7" s="6" t="s">
        <v>4</v>
      </c>
      <c r="E7" s="9">
        <v>45335</v>
      </c>
      <c r="F7" s="9">
        <v>45336</v>
      </c>
      <c r="G7" s="14">
        <f t="shared" si="0"/>
        <v>1</v>
      </c>
      <c r="H7" s="6">
        <v>14</v>
      </c>
      <c r="I7" s="6">
        <v>4</v>
      </c>
      <c r="J7" s="6" t="s">
        <v>212</v>
      </c>
    </row>
    <row r="8" spans="1:10" x14ac:dyDescent="0.3">
      <c r="A8" s="6" t="s">
        <v>209</v>
      </c>
      <c r="B8" s="6" t="s">
        <v>7</v>
      </c>
      <c r="C8" s="6" t="s">
        <v>266</v>
      </c>
      <c r="D8" s="6" t="s">
        <v>4</v>
      </c>
      <c r="E8" s="9">
        <v>45337</v>
      </c>
      <c r="F8" s="9">
        <v>45338</v>
      </c>
      <c r="G8" s="14">
        <f t="shared" si="0"/>
        <v>1</v>
      </c>
      <c r="H8" s="6">
        <v>25</v>
      </c>
      <c r="I8" s="6">
        <v>17</v>
      </c>
      <c r="J8" s="6" t="s">
        <v>213</v>
      </c>
    </row>
    <row r="9" spans="1:10" x14ac:dyDescent="0.3">
      <c r="A9" s="6" t="s">
        <v>210</v>
      </c>
      <c r="B9" s="6" t="s">
        <v>211</v>
      </c>
      <c r="C9" s="6" t="s">
        <v>267</v>
      </c>
      <c r="D9" s="6" t="s">
        <v>3</v>
      </c>
      <c r="E9" s="9">
        <v>45342</v>
      </c>
      <c r="F9" s="9">
        <v>45344</v>
      </c>
      <c r="G9" s="14">
        <f t="shared" si="0"/>
        <v>2</v>
      </c>
      <c r="H9" s="6">
        <v>8</v>
      </c>
      <c r="I9" s="6">
        <v>3</v>
      </c>
      <c r="J9" s="6" t="s">
        <v>212</v>
      </c>
    </row>
  </sheetData>
  <mergeCells count="1">
    <mergeCell ref="A1:J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대여일수">
                <anchor moveWithCells="1" sizeWithCells="1">
                  <from>
                    <xdr:col>1</xdr:col>
                    <xdr:colOff>38100</xdr:colOff>
                    <xdr:row>10</xdr:row>
                    <xdr:rowOff>38100</xdr:rowOff>
                  </from>
                  <to>
                    <xdr:col>3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K30" sqref="K30"/>
    </sheetView>
  </sheetViews>
  <sheetFormatPr defaultRowHeight="16.5" x14ac:dyDescent="0.3"/>
  <cols>
    <col min="3" max="3" width="12.375" bestFit="1" customWidth="1"/>
  </cols>
  <sheetData>
    <row r="1" spans="1:9" ht="20.25" x14ac:dyDescent="0.3">
      <c r="A1" s="16" t="s">
        <v>214</v>
      </c>
      <c r="B1" s="16"/>
      <c r="C1" s="16"/>
      <c r="D1" s="16"/>
      <c r="E1" s="16"/>
      <c r="F1" s="16"/>
      <c r="G1" s="16"/>
      <c r="H1" s="16"/>
      <c r="I1" s="16"/>
    </row>
    <row r="3" spans="1:9" x14ac:dyDescent="0.3">
      <c r="A3" s="6" t="s">
        <v>215</v>
      </c>
      <c r="B3" s="6" t="s">
        <v>197</v>
      </c>
      <c r="C3" s="6" t="s">
        <v>216</v>
      </c>
      <c r="D3" s="6" t="s">
        <v>2</v>
      </c>
      <c r="E3" s="6" t="s">
        <v>217</v>
      </c>
      <c r="F3" s="6" t="s">
        <v>218</v>
      </c>
      <c r="G3" s="6" t="s">
        <v>219</v>
      </c>
      <c r="H3" s="6" t="s">
        <v>220</v>
      </c>
      <c r="I3" s="6" t="s">
        <v>221</v>
      </c>
    </row>
    <row r="4" spans="1:9" x14ac:dyDescent="0.3">
      <c r="A4" s="6" t="s">
        <v>222</v>
      </c>
      <c r="B4" s="6" t="s">
        <v>223</v>
      </c>
      <c r="C4" s="6" t="s">
        <v>224</v>
      </c>
      <c r="D4" s="6" t="s">
        <v>4</v>
      </c>
      <c r="E4" s="6">
        <v>28</v>
      </c>
      <c r="F4" s="6">
        <v>38</v>
      </c>
      <c r="G4" s="6">
        <v>8</v>
      </c>
      <c r="H4" s="6">
        <v>17</v>
      </c>
      <c r="I4" s="6">
        <f>SUM(E4:H4)</f>
        <v>91</v>
      </c>
    </row>
    <row r="5" spans="1:9" x14ac:dyDescent="0.3">
      <c r="A5" s="6" t="s">
        <v>225</v>
      </c>
      <c r="B5" s="6" t="s">
        <v>226</v>
      </c>
      <c r="C5" s="6" t="s">
        <v>224</v>
      </c>
      <c r="D5" s="6" t="s">
        <v>3</v>
      </c>
      <c r="E5" s="6">
        <v>25</v>
      </c>
      <c r="F5" s="6">
        <v>33</v>
      </c>
      <c r="G5" s="6">
        <v>5</v>
      </c>
      <c r="H5" s="6">
        <v>20</v>
      </c>
      <c r="I5" s="6">
        <f t="shared" ref="I5:I13" si="0">SUM(E5:H5)</f>
        <v>83</v>
      </c>
    </row>
    <row r="6" spans="1:9" x14ac:dyDescent="0.3">
      <c r="A6" s="6" t="s">
        <v>227</v>
      </c>
      <c r="B6" s="6" t="s">
        <v>228</v>
      </c>
      <c r="C6" s="6" t="s">
        <v>229</v>
      </c>
      <c r="D6" s="6" t="s">
        <v>4</v>
      </c>
      <c r="E6" s="6">
        <v>20</v>
      </c>
      <c r="F6" s="6">
        <v>35</v>
      </c>
      <c r="G6" s="6">
        <v>9</v>
      </c>
      <c r="H6" s="6">
        <v>18</v>
      </c>
      <c r="I6" s="6">
        <f t="shared" si="0"/>
        <v>82</v>
      </c>
    </row>
    <row r="7" spans="1:9" x14ac:dyDescent="0.3">
      <c r="A7" s="6" t="s">
        <v>230</v>
      </c>
      <c r="B7" s="6" t="s">
        <v>231</v>
      </c>
      <c r="C7" s="6" t="s">
        <v>229</v>
      </c>
      <c r="D7" s="6" t="s">
        <v>3</v>
      </c>
      <c r="E7" s="6">
        <v>29</v>
      </c>
      <c r="F7" s="6">
        <v>38</v>
      </c>
      <c r="G7" s="6">
        <v>10</v>
      </c>
      <c r="H7" s="6">
        <v>19</v>
      </c>
      <c r="I7" s="6">
        <f t="shared" si="0"/>
        <v>96</v>
      </c>
    </row>
    <row r="8" spans="1:9" x14ac:dyDescent="0.3">
      <c r="A8" s="6" t="s">
        <v>232</v>
      </c>
      <c r="B8" s="6" t="s">
        <v>233</v>
      </c>
      <c r="C8" s="6" t="s">
        <v>234</v>
      </c>
      <c r="D8" s="6" t="s">
        <v>3</v>
      </c>
      <c r="E8" s="6">
        <v>27</v>
      </c>
      <c r="F8" s="6">
        <v>30</v>
      </c>
      <c r="G8" s="6">
        <v>8</v>
      </c>
      <c r="H8" s="6">
        <v>12</v>
      </c>
      <c r="I8" s="6">
        <f t="shared" si="0"/>
        <v>77</v>
      </c>
    </row>
    <row r="9" spans="1:9" x14ac:dyDescent="0.3">
      <c r="A9" s="6" t="s">
        <v>235</v>
      </c>
      <c r="B9" s="6" t="s">
        <v>236</v>
      </c>
      <c r="C9" s="6" t="s">
        <v>224</v>
      </c>
      <c r="D9" s="6" t="s">
        <v>4</v>
      </c>
      <c r="E9" s="6">
        <v>26</v>
      </c>
      <c r="F9" s="6">
        <v>32</v>
      </c>
      <c r="G9" s="6">
        <v>10</v>
      </c>
      <c r="H9" s="6">
        <v>18</v>
      </c>
      <c r="I9" s="6">
        <f t="shared" si="0"/>
        <v>86</v>
      </c>
    </row>
    <row r="10" spans="1:9" x14ac:dyDescent="0.3">
      <c r="A10" s="6" t="s">
        <v>237</v>
      </c>
      <c r="B10" s="6" t="s">
        <v>238</v>
      </c>
      <c r="C10" s="6" t="s">
        <v>229</v>
      </c>
      <c r="D10" s="6" t="s">
        <v>4</v>
      </c>
      <c r="E10" s="6">
        <v>25</v>
      </c>
      <c r="F10" s="6">
        <v>34</v>
      </c>
      <c r="G10" s="6">
        <v>8</v>
      </c>
      <c r="H10" s="6">
        <v>20</v>
      </c>
      <c r="I10" s="6">
        <f t="shared" si="0"/>
        <v>87</v>
      </c>
    </row>
    <row r="11" spans="1:9" x14ac:dyDescent="0.3">
      <c r="A11" s="6" t="s">
        <v>239</v>
      </c>
      <c r="B11" s="6" t="s">
        <v>240</v>
      </c>
      <c r="C11" s="6" t="s">
        <v>234</v>
      </c>
      <c r="D11" s="6" t="s">
        <v>4</v>
      </c>
      <c r="E11" s="6">
        <v>29</v>
      </c>
      <c r="F11" s="6">
        <v>40</v>
      </c>
      <c r="G11" s="6">
        <v>10</v>
      </c>
      <c r="H11" s="6">
        <v>18</v>
      </c>
      <c r="I11" s="6">
        <f t="shared" si="0"/>
        <v>97</v>
      </c>
    </row>
    <row r="12" spans="1:9" x14ac:dyDescent="0.3">
      <c r="A12" s="6" t="s">
        <v>241</v>
      </c>
      <c r="B12" s="6" t="s">
        <v>242</v>
      </c>
      <c r="C12" s="6" t="s">
        <v>224</v>
      </c>
      <c r="D12" s="6" t="s">
        <v>4</v>
      </c>
      <c r="E12" s="6">
        <v>30</v>
      </c>
      <c r="F12" s="6">
        <v>37</v>
      </c>
      <c r="G12" s="6">
        <v>8</v>
      </c>
      <c r="H12" s="6">
        <v>18</v>
      </c>
      <c r="I12" s="6">
        <f t="shared" si="0"/>
        <v>93</v>
      </c>
    </row>
    <row r="13" spans="1:9" x14ac:dyDescent="0.3">
      <c r="A13" s="6" t="s">
        <v>243</v>
      </c>
      <c r="B13" s="6" t="s">
        <v>244</v>
      </c>
      <c r="C13" s="6" t="s">
        <v>234</v>
      </c>
      <c r="D13" s="6" t="s">
        <v>3</v>
      </c>
      <c r="E13" s="6">
        <v>25</v>
      </c>
      <c r="F13" s="6">
        <v>28</v>
      </c>
      <c r="G13" s="6">
        <v>5</v>
      </c>
      <c r="H13" s="6">
        <v>15</v>
      </c>
      <c r="I13" s="6">
        <f t="shared" si="0"/>
        <v>73</v>
      </c>
    </row>
  </sheetData>
  <mergeCells count="1">
    <mergeCell ref="A1:I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10" sqref="G10"/>
    </sheetView>
  </sheetViews>
  <sheetFormatPr defaultRowHeight="16.5" x14ac:dyDescent="0.3"/>
  <cols>
    <col min="4" max="4" width="13.5" bestFit="1" customWidth="1"/>
    <col min="6" max="6" width="13.5" bestFit="1" customWidth="1"/>
  </cols>
  <sheetData>
    <row r="1" spans="1:7" ht="24.95" customHeight="1" thickBot="1" x14ac:dyDescent="0.35">
      <c r="A1" s="21" t="s">
        <v>93</v>
      </c>
      <c r="B1" s="21"/>
      <c r="C1" s="21"/>
      <c r="D1" s="21"/>
      <c r="E1" s="21"/>
      <c r="F1" s="21"/>
      <c r="G1" s="21"/>
    </row>
    <row r="2" spans="1:7" ht="18" thickTop="1" thickBot="1" x14ac:dyDescent="0.35"/>
    <row r="3" spans="1:7" x14ac:dyDescent="0.3">
      <c r="A3" s="24" t="s">
        <v>94</v>
      </c>
      <c r="B3" s="25" t="s">
        <v>95</v>
      </c>
      <c r="C3" s="25" t="s">
        <v>96</v>
      </c>
      <c r="D3" s="25" t="s">
        <v>97</v>
      </c>
      <c r="E3" s="25" t="s">
        <v>98</v>
      </c>
      <c r="F3" s="25" t="s">
        <v>99</v>
      </c>
      <c r="G3" s="26" t="s">
        <v>100</v>
      </c>
    </row>
    <row r="4" spans="1:7" x14ac:dyDescent="0.3">
      <c r="A4" s="27" t="s">
        <v>101</v>
      </c>
      <c r="B4" s="14">
        <v>200</v>
      </c>
      <c r="C4" s="14">
        <v>220</v>
      </c>
      <c r="D4" s="22">
        <v>26400000</v>
      </c>
      <c r="E4" s="23">
        <v>0.1</v>
      </c>
      <c r="F4" s="22">
        <v>23760000</v>
      </c>
      <c r="G4" s="28">
        <v>1.1000000000000001</v>
      </c>
    </row>
    <row r="5" spans="1:7" x14ac:dyDescent="0.3">
      <c r="A5" s="27" t="s">
        <v>64</v>
      </c>
      <c r="B5" s="14">
        <v>150</v>
      </c>
      <c r="C5" s="14">
        <v>120</v>
      </c>
      <c r="D5" s="22">
        <v>14400000</v>
      </c>
      <c r="E5" s="23">
        <v>0</v>
      </c>
      <c r="F5" s="22">
        <v>14400000</v>
      </c>
      <c r="G5" s="28">
        <v>0.8</v>
      </c>
    </row>
    <row r="6" spans="1:7" x14ac:dyDescent="0.3">
      <c r="A6" s="27" t="s">
        <v>102</v>
      </c>
      <c r="B6" s="14">
        <v>120</v>
      </c>
      <c r="C6" s="14">
        <v>100</v>
      </c>
      <c r="D6" s="22">
        <v>12000000</v>
      </c>
      <c r="E6" s="23">
        <v>0</v>
      </c>
      <c r="F6" s="22">
        <v>12000000</v>
      </c>
      <c r="G6" s="28">
        <v>0.83</v>
      </c>
    </row>
    <row r="7" spans="1:7" x14ac:dyDescent="0.3">
      <c r="A7" s="27" t="s">
        <v>103</v>
      </c>
      <c r="B7" s="14">
        <v>300</v>
      </c>
      <c r="C7" s="14">
        <v>220</v>
      </c>
      <c r="D7" s="22">
        <v>66000000</v>
      </c>
      <c r="E7" s="23">
        <v>0.2</v>
      </c>
      <c r="F7" s="22">
        <v>52800000</v>
      </c>
      <c r="G7" s="28">
        <v>0.73</v>
      </c>
    </row>
    <row r="8" spans="1:7" x14ac:dyDescent="0.3">
      <c r="A8" s="27" t="s">
        <v>104</v>
      </c>
      <c r="B8" s="14">
        <v>200</v>
      </c>
      <c r="C8" s="14">
        <v>210</v>
      </c>
      <c r="D8" s="22">
        <v>63000000</v>
      </c>
      <c r="E8" s="23">
        <v>0.2</v>
      </c>
      <c r="F8" s="22">
        <v>50400000</v>
      </c>
      <c r="G8" s="28">
        <v>1.05</v>
      </c>
    </row>
    <row r="9" spans="1:7" x14ac:dyDescent="0.3">
      <c r="A9" s="27" t="s">
        <v>105</v>
      </c>
      <c r="B9" s="14">
        <v>150</v>
      </c>
      <c r="C9" s="14">
        <v>150</v>
      </c>
      <c r="D9" s="22">
        <v>45000000</v>
      </c>
      <c r="E9" s="23">
        <v>0.15</v>
      </c>
      <c r="F9" s="22">
        <v>38250000</v>
      </c>
      <c r="G9" s="28">
        <v>1</v>
      </c>
    </row>
    <row r="10" spans="1:7" ht="17.25" thickBot="1" x14ac:dyDescent="0.35">
      <c r="A10" s="29" t="s">
        <v>106</v>
      </c>
      <c r="B10" s="30">
        <v>1120</v>
      </c>
      <c r="C10" s="30">
        <v>1020</v>
      </c>
      <c r="D10" s="31">
        <v>226800000</v>
      </c>
      <c r="E10" s="32"/>
      <c r="F10" s="31">
        <v>191610000</v>
      </c>
      <c r="G10" s="33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Q17" sqref="Q17"/>
    </sheetView>
  </sheetViews>
  <sheetFormatPr defaultRowHeight="16.5" x14ac:dyDescent="0.3"/>
  <cols>
    <col min="2" max="11" width="5.625" customWidth="1"/>
  </cols>
  <sheetData>
    <row r="1" spans="1:11" ht="20.25" x14ac:dyDescent="0.3">
      <c r="A1" s="16" t="s">
        <v>107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6.5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3">
      <c r="A3" s="17" t="s">
        <v>108</v>
      </c>
      <c r="B3" s="17" t="s">
        <v>109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3">
      <c r="A4" s="17"/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</row>
    <row r="5" spans="1:11" x14ac:dyDescent="0.3">
      <c r="A5" s="6">
        <v>7570</v>
      </c>
      <c r="B5" s="6" t="s">
        <v>110</v>
      </c>
      <c r="C5" s="6"/>
      <c r="D5" s="6" t="s">
        <v>110</v>
      </c>
      <c r="E5" s="6"/>
      <c r="F5" s="6" t="s">
        <v>110</v>
      </c>
      <c r="G5" s="6"/>
      <c r="H5" s="6" t="s">
        <v>110</v>
      </c>
      <c r="I5" s="6"/>
      <c r="J5" s="6" t="s">
        <v>110</v>
      </c>
      <c r="K5" s="6"/>
    </row>
    <row r="6" spans="1:11" x14ac:dyDescent="0.3">
      <c r="A6" s="6">
        <v>4889</v>
      </c>
      <c r="B6" s="6"/>
      <c r="C6" s="6" t="s">
        <v>110</v>
      </c>
      <c r="D6" s="6"/>
      <c r="E6" s="6" t="s">
        <v>110</v>
      </c>
      <c r="F6" s="6"/>
      <c r="G6" s="6" t="s">
        <v>110</v>
      </c>
      <c r="H6" s="6"/>
      <c r="I6" s="6" t="s">
        <v>110</v>
      </c>
      <c r="J6" s="6"/>
      <c r="K6" s="6" t="s">
        <v>110</v>
      </c>
    </row>
    <row r="7" spans="1:11" x14ac:dyDescent="0.3">
      <c r="A7" s="6">
        <v>5076</v>
      </c>
      <c r="B7" s="6" t="s">
        <v>110</v>
      </c>
      <c r="C7" s="6"/>
      <c r="D7" s="6" t="s">
        <v>110</v>
      </c>
      <c r="E7" s="6"/>
      <c r="F7" s="6" t="s">
        <v>110</v>
      </c>
      <c r="G7" s="6"/>
      <c r="H7" s="6" t="s">
        <v>110</v>
      </c>
      <c r="I7" s="6"/>
      <c r="J7" s="6" t="s">
        <v>110</v>
      </c>
      <c r="K7" s="6"/>
    </row>
    <row r="8" spans="1:11" x14ac:dyDescent="0.3">
      <c r="A8" s="6">
        <v>7257</v>
      </c>
      <c r="B8" s="6"/>
      <c r="C8" s="6" t="s">
        <v>110</v>
      </c>
      <c r="D8" s="6"/>
      <c r="E8" s="6" t="s">
        <v>110</v>
      </c>
      <c r="F8" s="6"/>
      <c r="G8" s="6" t="s">
        <v>110</v>
      </c>
      <c r="H8" s="6"/>
      <c r="I8" s="6" t="s">
        <v>110</v>
      </c>
      <c r="J8" s="6"/>
      <c r="K8" s="6" t="s">
        <v>110</v>
      </c>
    </row>
    <row r="9" spans="1:11" x14ac:dyDescent="0.3">
      <c r="A9" s="6">
        <v>9033</v>
      </c>
      <c r="B9" s="6"/>
      <c r="C9" s="6" t="s">
        <v>110</v>
      </c>
      <c r="D9" s="6"/>
      <c r="E9" s="6" t="s">
        <v>110</v>
      </c>
      <c r="F9" s="6"/>
      <c r="G9" s="6" t="s">
        <v>110</v>
      </c>
      <c r="H9" s="6"/>
      <c r="I9" s="6" t="s">
        <v>110</v>
      </c>
      <c r="J9" s="6"/>
      <c r="K9" s="6" t="s">
        <v>110</v>
      </c>
    </row>
    <row r="10" spans="1:11" x14ac:dyDescent="0.3">
      <c r="A10" s="6">
        <v>5574</v>
      </c>
      <c r="B10" s="6" t="s">
        <v>110</v>
      </c>
      <c r="C10" s="6"/>
      <c r="D10" s="6" t="s">
        <v>110</v>
      </c>
      <c r="E10" s="6"/>
      <c r="F10" s="6" t="s">
        <v>110</v>
      </c>
      <c r="G10" s="6"/>
      <c r="H10" s="6" t="s">
        <v>110</v>
      </c>
      <c r="I10" s="6"/>
      <c r="J10" s="6" t="s">
        <v>110</v>
      </c>
      <c r="K10" s="6"/>
    </row>
    <row r="11" spans="1:11" x14ac:dyDescent="0.3">
      <c r="A11" s="6">
        <v>9452</v>
      </c>
      <c r="B11" s="6" t="s">
        <v>110</v>
      </c>
      <c r="C11" s="6"/>
      <c r="D11" s="6" t="s">
        <v>110</v>
      </c>
      <c r="E11" s="6"/>
      <c r="F11" s="6" t="s">
        <v>110</v>
      </c>
      <c r="G11" s="6"/>
      <c r="H11" s="6" t="s">
        <v>110</v>
      </c>
      <c r="I11" s="6"/>
      <c r="J11" s="6" t="s">
        <v>110</v>
      </c>
      <c r="K11" s="6"/>
    </row>
    <row r="12" spans="1:11" x14ac:dyDescent="0.3">
      <c r="A12" s="6">
        <v>5005</v>
      </c>
      <c r="B12" s="6"/>
      <c r="C12" s="6" t="s">
        <v>110</v>
      </c>
      <c r="D12" s="6"/>
      <c r="E12" s="6" t="s">
        <v>110</v>
      </c>
      <c r="F12" s="6"/>
      <c r="G12" s="6" t="s">
        <v>110</v>
      </c>
      <c r="H12" s="6"/>
      <c r="I12" s="6" t="s">
        <v>110</v>
      </c>
      <c r="J12" s="6"/>
      <c r="K12" s="6" t="s">
        <v>110</v>
      </c>
    </row>
  </sheetData>
  <mergeCells count="3">
    <mergeCell ref="A1:K1"/>
    <mergeCell ref="A3:A4"/>
    <mergeCell ref="B3:K3"/>
  </mergeCells>
  <phoneticPr fontId="1" type="noConversion"/>
  <conditionalFormatting sqref="A5:K12">
    <cfRule type="expression" dxfId="0" priority="1">
      <formula>MOD($A5,2)=0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M13" sqref="M13"/>
    </sheetView>
  </sheetViews>
  <sheetFormatPr defaultRowHeight="16.5" x14ac:dyDescent="0.3"/>
  <cols>
    <col min="3" max="4" width="8.5" bestFit="1" customWidth="1"/>
    <col min="5" max="5" width="10.625" bestFit="1" customWidth="1"/>
    <col min="6" max="6" width="8.625" customWidth="1"/>
    <col min="7" max="7" width="10.625" bestFit="1" customWidth="1"/>
    <col min="8" max="8" width="8.625" customWidth="1"/>
    <col min="9" max="9" width="9.125" bestFit="1" customWidth="1"/>
  </cols>
  <sheetData>
    <row r="1" spans="1:9" ht="20.25" x14ac:dyDescent="0.3">
      <c r="A1" s="16" t="s">
        <v>111</v>
      </c>
      <c r="B1" s="16"/>
      <c r="C1" s="16"/>
      <c r="D1" s="16"/>
      <c r="E1" s="16"/>
      <c r="F1" s="16"/>
      <c r="G1" s="16"/>
      <c r="H1" s="16"/>
      <c r="I1" s="16"/>
    </row>
    <row r="3" spans="1:9" x14ac:dyDescent="0.3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118</v>
      </c>
      <c r="H3" s="6" t="s">
        <v>119</v>
      </c>
      <c r="I3" s="6" t="s">
        <v>120</v>
      </c>
    </row>
    <row r="4" spans="1:9" x14ac:dyDescent="0.3">
      <c r="A4" s="6" t="s">
        <v>121</v>
      </c>
      <c r="B4" s="6" t="s">
        <v>122</v>
      </c>
      <c r="C4" s="7">
        <v>55</v>
      </c>
      <c r="D4" s="7">
        <v>1150</v>
      </c>
      <c r="E4" s="7">
        <v>1196000</v>
      </c>
      <c r="F4" s="7">
        <v>1190</v>
      </c>
      <c r="G4" s="7">
        <v>1646008</v>
      </c>
      <c r="H4" s="7">
        <v>15</v>
      </c>
      <c r="I4" s="7">
        <v>408408</v>
      </c>
    </row>
    <row r="5" spans="1:9" x14ac:dyDescent="0.3">
      <c r="A5" s="6" t="s">
        <v>123</v>
      </c>
      <c r="B5" s="6" t="s">
        <v>122</v>
      </c>
      <c r="C5" s="7">
        <v>45</v>
      </c>
      <c r="D5" s="7">
        <v>1200</v>
      </c>
      <c r="E5" s="7">
        <v>1248000</v>
      </c>
      <c r="F5" s="7">
        <v>1100</v>
      </c>
      <c r="G5" s="7">
        <v>1521520</v>
      </c>
      <c r="H5" s="7">
        <v>145</v>
      </c>
      <c r="I5" s="7">
        <v>377520</v>
      </c>
    </row>
    <row r="6" spans="1:9" x14ac:dyDescent="0.3">
      <c r="A6" s="6" t="s">
        <v>124</v>
      </c>
      <c r="B6" s="6" t="s">
        <v>122</v>
      </c>
      <c r="C6" s="7">
        <v>135</v>
      </c>
      <c r="D6" s="7">
        <v>1080</v>
      </c>
      <c r="E6" s="7">
        <v>1123200</v>
      </c>
      <c r="F6" s="7">
        <v>1210</v>
      </c>
      <c r="G6" s="7">
        <v>1673672</v>
      </c>
      <c r="H6" s="7">
        <v>5</v>
      </c>
      <c r="I6" s="7">
        <v>415272</v>
      </c>
    </row>
    <row r="7" spans="1:9" x14ac:dyDescent="0.3">
      <c r="A7" s="6" t="s">
        <v>121</v>
      </c>
      <c r="B7" s="6" t="s">
        <v>125</v>
      </c>
      <c r="C7" s="7">
        <v>190</v>
      </c>
      <c r="D7" s="7">
        <v>780</v>
      </c>
      <c r="E7" s="7">
        <v>858000</v>
      </c>
      <c r="F7" s="7">
        <v>800</v>
      </c>
      <c r="G7" s="7">
        <v>1170400</v>
      </c>
      <c r="H7" s="7">
        <v>170</v>
      </c>
      <c r="I7" s="7">
        <v>290400</v>
      </c>
    </row>
    <row r="8" spans="1:9" x14ac:dyDescent="0.3">
      <c r="A8" s="6" t="s">
        <v>123</v>
      </c>
      <c r="B8" s="6" t="s">
        <v>125</v>
      </c>
      <c r="C8" s="7">
        <v>100</v>
      </c>
      <c r="D8" s="7">
        <v>660</v>
      </c>
      <c r="E8" s="7">
        <v>726000</v>
      </c>
      <c r="F8" s="7">
        <v>760</v>
      </c>
      <c r="G8" s="7">
        <v>1111880</v>
      </c>
      <c r="H8" s="7">
        <v>0</v>
      </c>
      <c r="I8" s="7">
        <v>275880</v>
      </c>
    </row>
    <row r="9" spans="1:9" x14ac:dyDescent="0.3">
      <c r="A9" s="6" t="s">
        <v>124</v>
      </c>
      <c r="B9" s="6" t="s">
        <v>125</v>
      </c>
      <c r="C9" s="7">
        <v>2</v>
      </c>
      <c r="D9" s="7">
        <v>1300</v>
      </c>
      <c r="E9" s="7">
        <v>1430000</v>
      </c>
      <c r="F9" s="7">
        <v>1302</v>
      </c>
      <c r="G9" s="7">
        <v>1904826</v>
      </c>
      <c r="H9" s="7">
        <v>0</v>
      </c>
      <c r="I9" s="7">
        <v>472626</v>
      </c>
    </row>
    <row r="10" spans="1:9" x14ac:dyDescent="0.3">
      <c r="A10" s="6" t="s">
        <v>121</v>
      </c>
      <c r="B10" s="6" t="s">
        <v>126</v>
      </c>
      <c r="C10" s="7">
        <v>110</v>
      </c>
      <c r="D10" s="7">
        <v>950</v>
      </c>
      <c r="E10" s="7">
        <v>997500</v>
      </c>
      <c r="F10" s="7">
        <v>960</v>
      </c>
      <c r="G10" s="7">
        <v>1340640</v>
      </c>
      <c r="H10" s="7">
        <v>100</v>
      </c>
      <c r="I10" s="7">
        <v>332640</v>
      </c>
    </row>
    <row r="11" spans="1:9" x14ac:dyDescent="0.3">
      <c r="A11" s="6" t="s">
        <v>123</v>
      </c>
      <c r="B11" s="6" t="s">
        <v>126</v>
      </c>
      <c r="C11" s="7">
        <v>66</v>
      </c>
      <c r="D11" s="7">
        <v>750</v>
      </c>
      <c r="E11" s="7">
        <v>787500</v>
      </c>
      <c r="F11" s="7">
        <v>730</v>
      </c>
      <c r="G11" s="7">
        <v>1019445</v>
      </c>
      <c r="H11" s="7">
        <v>86</v>
      </c>
      <c r="I11" s="7">
        <v>252945</v>
      </c>
    </row>
    <row r="12" spans="1:9" x14ac:dyDescent="0.3">
      <c r="A12" s="6" t="s">
        <v>124</v>
      </c>
      <c r="B12" s="6" t="s">
        <v>126</v>
      </c>
      <c r="C12" s="7">
        <v>77</v>
      </c>
      <c r="D12" s="7">
        <v>1200</v>
      </c>
      <c r="E12" s="7">
        <v>1260000</v>
      </c>
      <c r="F12" s="7">
        <v>1200</v>
      </c>
      <c r="G12" s="7">
        <v>1675800</v>
      </c>
      <c r="H12" s="7">
        <v>77</v>
      </c>
      <c r="I12" s="7">
        <v>415800</v>
      </c>
    </row>
    <row r="14" spans="1:9" x14ac:dyDescent="0.3">
      <c r="A14" s="34" t="s">
        <v>302</v>
      </c>
      <c r="B14" s="34" t="s">
        <v>303</v>
      </c>
    </row>
    <row r="15" spans="1:9" x14ac:dyDescent="0.3">
      <c r="A15" s="34" t="b">
        <f>F4&gt;=AVERAGE(F4:F12)</f>
        <v>1</v>
      </c>
      <c r="B15" s="34" t="s">
        <v>304</v>
      </c>
    </row>
    <row r="18" spans="1:9" x14ac:dyDescent="0.3">
      <c r="A18" s="14" t="s">
        <v>112</v>
      </c>
      <c r="B18" s="14" t="s">
        <v>113</v>
      </c>
      <c r="C18" s="14" t="s">
        <v>114</v>
      </c>
      <c r="D18" s="14" t="s">
        <v>115</v>
      </c>
      <c r="E18" s="14" t="s">
        <v>116</v>
      </c>
      <c r="F18" s="14" t="s">
        <v>117</v>
      </c>
      <c r="G18" s="14" t="s">
        <v>118</v>
      </c>
      <c r="H18" s="14" t="s">
        <v>119</v>
      </c>
      <c r="I18" s="14" t="s">
        <v>120</v>
      </c>
    </row>
    <row r="19" spans="1:9" x14ac:dyDescent="0.3">
      <c r="A19" s="14" t="s">
        <v>121</v>
      </c>
      <c r="B19" s="14" t="s">
        <v>122</v>
      </c>
      <c r="C19" s="15">
        <v>55</v>
      </c>
      <c r="D19" s="15">
        <v>1150</v>
      </c>
      <c r="E19" s="15">
        <v>1196000</v>
      </c>
      <c r="F19" s="15">
        <v>1190</v>
      </c>
      <c r="G19" s="15">
        <v>1646008</v>
      </c>
      <c r="H19" s="15">
        <v>15</v>
      </c>
      <c r="I19" s="15">
        <v>408408</v>
      </c>
    </row>
    <row r="20" spans="1:9" x14ac:dyDescent="0.3">
      <c r="A20" s="14" t="s">
        <v>124</v>
      </c>
      <c r="B20" s="14" t="s">
        <v>122</v>
      </c>
      <c r="C20" s="15">
        <v>135</v>
      </c>
      <c r="D20" s="15">
        <v>1080</v>
      </c>
      <c r="E20" s="15">
        <v>1123200</v>
      </c>
      <c r="F20" s="15">
        <v>1210</v>
      </c>
      <c r="G20" s="15">
        <v>1673672</v>
      </c>
      <c r="H20" s="15">
        <v>5</v>
      </c>
      <c r="I20" s="15">
        <v>415272</v>
      </c>
    </row>
    <row r="21" spans="1:9" x14ac:dyDescent="0.3">
      <c r="A21" s="14" t="s">
        <v>124</v>
      </c>
      <c r="B21" s="14" t="s">
        <v>125</v>
      </c>
      <c r="C21" s="15">
        <v>2</v>
      </c>
      <c r="D21" s="15">
        <v>1300</v>
      </c>
      <c r="E21" s="15">
        <v>1430000</v>
      </c>
      <c r="F21" s="15">
        <v>1302</v>
      </c>
      <c r="G21" s="15">
        <v>1904826</v>
      </c>
      <c r="H21" s="15">
        <v>0</v>
      </c>
      <c r="I21" s="15">
        <v>472626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7" workbookViewId="0">
      <selection activeCell="A38" sqref="A38"/>
    </sheetView>
  </sheetViews>
  <sheetFormatPr defaultRowHeight="16.5" x14ac:dyDescent="0.3"/>
  <cols>
    <col min="3" max="3" width="10.125" bestFit="1" customWidth="1"/>
    <col min="4" max="4" width="11.125" bestFit="1" customWidth="1"/>
    <col min="5" max="5" width="8.875" bestFit="1" customWidth="1"/>
    <col min="7" max="7" width="8.625" customWidth="1"/>
    <col min="8" max="8" width="10.75" bestFit="1" customWidth="1"/>
    <col min="9" max="10" width="9.5" bestFit="1" customWidth="1"/>
  </cols>
  <sheetData>
    <row r="1" spans="1:10" x14ac:dyDescent="0.3">
      <c r="A1" s="4" t="s">
        <v>8</v>
      </c>
      <c r="B1" s="5" t="s">
        <v>9</v>
      </c>
      <c r="G1" s="4" t="s">
        <v>31</v>
      </c>
      <c r="H1" s="5" t="s">
        <v>248</v>
      </c>
    </row>
    <row r="2" spans="1:10" x14ac:dyDescent="0.3">
      <c r="A2" s="6" t="s">
        <v>10</v>
      </c>
      <c r="B2" s="6" t="s">
        <v>11</v>
      </c>
      <c r="C2" s="8" t="s">
        <v>12</v>
      </c>
      <c r="D2" s="6" t="s">
        <v>13</v>
      </c>
      <c r="E2" s="6" t="s">
        <v>14</v>
      </c>
      <c r="G2" s="6" t="s">
        <v>247</v>
      </c>
      <c r="H2" s="6" t="s">
        <v>245</v>
      </c>
      <c r="I2" s="8" t="s">
        <v>246</v>
      </c>
    </row>
    <row r="3" spans="1:10" x14ac:dyDescent="0.3">
      <c r="A3" s="6" t="s">
        <v>15</v>
      </c>
      <c r="B3" s="6" t="s">
        <v>16</v>
      </c>
      <c r="C3" s="6"/>
      <c r="D3" s="7">
        <v>700</v>
      </c>
      <c r="E3" s="7">
        <v>600</v>
      </c>
      <c r="G3" s="6" t="s">
        <v>249</v>
      </c>
      <c r="H3" s="10">
        <v>45447</v>
      </c>
      <c r="I3" s="6" t="str">
        <f>IF(MOD(DAY(H3),5)=0,"야간","주간")</f>
        <v>주간</v>
      </c>
    </row>
    <row r="4" spans="1:10" x14ac:dyDescent="0.3">
      <c r="A4" s="6" t="s">
        <v>17</v>
      </c>
      <c r="B4" s="6" t="s">
        <v>18</v>
      </c>
      <c r="C4" s="6"/>
      <c r="D4" s="7">
        <v>650</v>
      </c>
      <c r="E4" s="7">
        <v>900</v>
      </c>
      <c r="G4" s="6" t="s">
        <v>250</v>
      </c>
      <c r="H4" s="10">
        <v>45448</v>
      </c>
      <c r="I4" s="14" t="str">
        <f t="shared" ref="I4:I12" si="0">IF(MOD(DAY(H4),5)=0,"야간","주간")</f>
        <v>야간</v>
      </c>
    </row>
    <row r="5" spans="1:10" x14ac:dyDescent="0.3">
      <c r="A5" s="6" t="s">
        <v>19</v>
      </c>
      <c r="B5" s="6" t="s">
        <v>20</v>
      </c>
      <c r="C5" s="6"/>
      <c r="D5" s="7">
        <v>560</v>
      </c>
      <c r="E5" s="7">
        <v>550</v>
      </c>
      <c r="G5" s="6" t="s">
        <v>251</v>
      </c>
      <c r="H5" s="10">
        <v>45449</v>
      </c>
      <c r="I5" s="14" t="str">
        <f t="shared" si="0"/>
        <v>주간</v>
      </c>
    </row>
    <row r="6" spans="1:10" x14ac:dyDescent="0.3">
      <c r="A6" s="6" t="s">
        <v>271</v>
      </c>
      <c r="B6" s="6" t="s">
        <v>21</v>
      </c>
      <c r="C6" s="6"/>
      <c r="D6" s="7">
        <v>430</v>
      </c>
      <c r="E6" s="7">
        <v>600</v>
      </c>
      <c r="G6" s="6" t="s">
        <v>252</v>
      </c>
      <c r="H6" s="10">
        <v>45453</v>
      </c>
      <c r="I6" s="14" t="str">
        <f t="shared" si="0"/>
        <v>야간</v>
      </c>
    </row>
    <row r="7" spans="1:10" x14ac:dyDescent="0.3">
      <c r="A7" s="6" t="s">
        <v>268</v>
      </c>
      <c r="B7" s="6" t="s">
        <v>22</v>
      </c>
      <c r="C7" s="6"/>
      <c r="D7" s="7">
        <v>1260</v>
      </c>
      <c r="E7" s="7">
        <v>1250</v>
      </c>
      <c r="G7" s="6" t="s">
        <v>253</v>
      </c>
      <c r="H7" s="10">
        <v>45456</v>
      </c>
      <c r="I7" s="14" t="str">
        <f t="shared" si="0"/>
        <v>주간</v>
      </c>
    </row>
    <row r="8" spans="1:10" x14ac:dyDescent="0.3">
      <c r="A8" s="6" t="s">
        <v>23</v>
      </c>
      <c r="B8" s="6" t="s">
        <v>24</v>
      </c>
      <c r="C8" s="6"/>
      <c r="D8" s="7">
        <v>980</v>
      </c>
      <c r="E8" s="7">
        <v>1000</v>
      </c>
      <c r="G8" s="6" t="s">
        <v>254</v>
      </c>
      <c r="H8" s="10">
        <v>45457</v>
      </c>
      <c r="I8" s="14" t="str">
        <f t="shared" si="0"/>
        <v>주간</v>
      </c>
    </row>
    <row r="9" spans="1:10" x14ac:dyDescent="0.3">
      <c r="A9" s="6" t="s">
        <v>25</v>
      </c>
      <c r="B9" s="6" t="s">
        <v>26</v>
      </c>
      <c r="C9" s="6"/>
      <c r="D9" s="7">
        <v>850</v>
      </c>
      <c r="E9" s="7">
        <v>550</v>
      </c>
      <c r="G9" s="6" t="s">
        <v>255</v>
      </c>
      <c r="H9" s="10">
        <v>45458</v>
      </c>
      <c r="I9" s="14" t="str">
        <f t="shared" si="0"/>
        <v>야간</v>
      </c>
    </row>
    <row r="10" spans="1:10" x14ac:dyDescent="0.3">
      <c r="A10" s="6" t="s">
        <v>27</v>
      </c>
      <c r="B10" s="6" t="s">
        <v>28</v>
      </c>
      <c r="C10" s="6"/>
      <c r="D10" s="7">
        <v>800</v>
      </c>
      <c r="E10" s="7">
        <v>1000</v>
      </c>
      <c r="G10" s="6" t="s">
        <v>256</v>
      </c>
      <c r="H10" s="10">
        <v>45460</v>
      </c>
      <c r="I10" s="14" t="str">
        <f t="shared" si="0"/>
        <v>주간</v>
      </c>
    </row>
    <row r="11" spans="1:10" x14ac:dyDescent="0.3">
      <c r="A11" s="6" t="s">
        <v>270</v>
      </c>
      <c r="B11" s="6" t="s">
        <v>29</v>
      </c>
      <c r="C11" s="6"/>
      <c r="D11" s="7">
        <v>600</v>
      </c>
      <c r="E11" s="7">
        <v>800</v>
      </c>
      <c r="G11" s="6" t="s">
        <v>257</v>
      </c>
      <c r="H11" s="10">
        <v>45463</v>
      </c>
      <c r="I11" s="14" t="str">
        <f t="shared" si="0"/>
        <v>야간</v>
      </c>
    </row>
    <row r="12" spans="1:10" x14ac:dyDescent="0.3">
      <c r="A12" s="6" t="s">
        <v>269</v>
      </c>
      <c r="B12" s="6" t="s">
        <v>30</v>
      </c>
      <c r="C12" s="6"/>
      <c r="D12" s="7">
        <v>700</v>
      </c>
      <c r="E12" s="7">
        <v>900</v>
      </c>
      <c r="G12" s="6" t="s">
        <v>258</v>
      </c>
      <c r="H12" s="10">
        <v>45464</v>
      </c>
      <c r="I12" s="14" t="str">
        <f t="shared" si="0"/>
        <v>주간</v>
      </c>
    </row>
    <row r="14" spans="1:10" x14ac:dyDescent="0.3">
      <c r="A14" s="4" t="s">
        <v>34</v>
      </c>
      <c r="B14" s="5" t="s">
        <v>35</v>
      </c>
      <c r="G14" s="4" t="s">
        <v>55</v>
      </c>
      <c r="H14" s="5" t="s">
        <v>56</v>
      </c>
    </row>
    <row r="15" spans="1:10" x14ac:dyDescent="0.3">
      <c r="A15" s="6" t="s">
        <v>1</v>
      </c>
      <c r="B15" s="6" t="s">
        <v>2</v>
      </c>
      <c r="C15" s="6" t="s">
        <v>36</v>
      </c>
      <c r="D15" s="6" t="s">
        <v>37</v>
      </c>
      <c r="E15" s="8" t="s">
        <v>38</v>
      </c>
      <c r="G15" s="6" t="s">
        <v>57</v>
      </c>
      <c r="H15" s="6" t="s">
        <v>58</v>
      </c>
      <c r="I15" s="6" t="s">
        <v>59</v>
      </c>
      <c r="J15" s="8" t="s">
        <v>60</v>
      </c>
    </row>
    <row r="16" spans="1:10" x14ac:dyDescent="0.3">
      <c r="A16" s="6" t="s">
        <v>39</v>
      </c>
      <c r="B16" s="6" t="s">
        <v>4</v>
      </c>
      <c r="C16" s="6" t="s">
        <v>40</v>
      </c>
      <c r="D16" s="10">
        <v>42088</v>
      </c>
      <c r="E16" s="6" t="str">
        <f>PROPER(LEFT(C16,3))&amp;YEAR(D16)</f>
        <v>Glo2015</v>
      </c>
      <c r="G16" s="6" t="s">
        <v>61</v>
      </c>
      <c r="H16" s="6" t="s">
        <v>62</v>
      </c>
      <c r="I16" s="6">
        <v>100</v>
      </c>
      <c r="J16" s="7">
        <f>I16*HLOOKUP(G16&amp;RIGHT(H16,1),$H$26:$K$27,2,FALSE)</f>
        <v>960000</v>
      </c>
    </row>
    <row r="17" spans="1:11" x14ac:dyDescent="0.3">
      <c r="A17" s="6" t="s">
        <v>41</v>
      </c>
      <c r="B17" s="6" t="s">
        <v>3</v>
      </c>
      <c r="C17" s="6" t="s">
        <v>42</v>
      </c>
      <c r="D17" s="10">
        <v>44814</v>
      </c>
      <c r="E17" s="14" t="str">
        <f t="shared" ref="E17:E23" si="1">PROPER(LEFT(C17,3))&amp;YEAR(D17)</f>
        <v>Bel2022</v>
      </c>
      <c r="G17" s="6" t="s">
        <v>61</v>
      </c>
      <c r="H17" s="6" t="s">
        <v>63</v>
      </c>
      <c r="I17" s="6">
        <v>80</v>
      </c>
      <c r="J17" s="15">
        <f t="shared" ref="J17:J23" si="2">I17*HLOOKUP(G17&amp;RIGHT(H17,1),$H$26:$K$27,2,FALSE)</f>
        <v>760000</v>
      </c>
    </row>
    <row r="18" spans="1:11" x14ac:dyDescent="0.3">
      <c r="A18" s="6" t="s">
        <v>43</v>
      </c>
      <c r="B18" s="6" t="s">
        <v>3</v>
      </c>
      <c r="C18" s="6" t="s">
        <v>44</v>
      </c>
      <c r="D18" s="10">
        <v>44003</v>
      </c>
      <c r="E18" s="14" t="str">
        <f t="shared" si="1"/>
        <v>And2020</v>
      </c>
      <c r="G18" s="6" t="s">
        <v>64</v>
      </c>
      <c r="H18" s="6" t="s">
        <v>63</v>
      </c>
      <c r="I18" s="6">
        <v>100</v>
      </c>
      <c r="J18" s="15">
        <f t="shared" si="2"/>
        <v>860000</v>
      </c>
    </row>
    <row r="19" spans="1:11" x14ac:dyDescent="0.3">
      <c r="A19" s="6" t="s">
        <v>45</v>
      </c>
      <c r="B19" s="6" t="s">
        <v>3</v>
      </c>
      <c r="C19" s="6" t="s">
        <v>46</v>
      </c>
      <c r="D19" s="10">
        <v>44320</v>
      </c>
      <c r="E19" s="14" t="str">
        <f t="shared" si="1"/>
        <v>Chr2021</v>
      </c>
      <c r="G19" s="6" t="s">
        <v>64</v>
      </c>
      <c r="H19" s="6" t="s">
        <v>62</v>
      </c>
      <c r="I19" s="6">
        <v>90</v>
      </c>
      <c r="J19" s="15">
        <f t="shared" si="2"/>
        <v>792000</v>
      </c>
    </row>
    <row r="20" spans="1:11" x14ac:dyDescent="0.3">
      <c r="A20" s="6" t="s">
        <v>47</v>
      </c>
      <c r="B20" s="6" t="s">
        <v>4</v>
      </c>
      <c r="C20" s="6" t="s">
        <v>48</v>
      </c>
      <c r="D20" s="10">
        <v>42955</v>
      </c>
      <c r="E20" s="14" t="str">
        <f t="shared" si="1"/>
        <v>Whi2017</v>
      </c>
      <c r="G20" s="6" t="s">
        <v>64</v>
      </c>
      <c r="H20" s="6" t="s">
        <v>63</v>
      </c>
      <c r="I20" s="6">
        <v>100</v>
      </c>
      <c r="J20" s="15">
        <f t="shared" si="2"/>
        <v>860000</v>
      </c>
    </row>
    <row r="21" spans="1:11" x14ac:dyDescent="0.3">
      <c r="A21" s="6" t="s">
        <v>49</v>
      </c>
      <c r="B21" s="6" t="s">
        <v>4</v>
      </c>
      <c r="C21" s="6" t="s">
        <v>50</v>
      </c>
      <c r="D21" s="10">
        <v>43435</v>
      </c>
      <c r="E21" s="14" t="str">
        <f t="shared" si="1"/>
        <v>Sha2018</v>
      </c>
      <c r="G21" s="6" t="s">
        <v>61</v>
      </c>
      <c r="H21" s="6" t="s">
        <v>62</v>
      </c>
      <c r="I21" s="6">
        <v>80</v>
      </c>
      <c r="J21" s="15">
        <f t="shared" si="2"/>
        <v>768000</v>
      </c>
    </row>
    <row r="22" spans="1:11" x14ac:dyDescent="0.3">
      <c r="A22" s="6" t="s">
        <v>51</v>
      </c>
      <c r="B22" s="6" t="s">
        <v>3</v>
      </c>
      <c r="C22" s="6" t="s">
        <v>52</v>
      </c>
      <c r="D22" s="10">
        <v>43670</v>
      </c>
      <c r="E22" s="14" t="str">
        <f t="shared" si="1"/>
        <v>Cam2019</v>
      </c>
      <c r="G22" s="6" t="s">
        <v>64</v>
      </c>
      <c r="H22" s="6" t="s">
        <v>62</v>
      </c>
      <c r="I22" s="6">
        <v>100</v>
      </c>
      <c r="J22" s="15">
        <f t="shared" si="2"/>
        <v>880000</v>
      </c>
    </row>
    <row r="23" spans="1:11" x14ac:dyDescent="0.3">
      <c r="A23" s="6" t="s">
        <v>53</v>
      </c>
      <c r="B23" s="6" t="s">
        <v>4</v>
      </c>
      <c r="C23" s="6" t="s">
        <v>54</v>
      </c>
      <c r="D23" s="10">
        <v>43056</v>
      </c>
      <c r="E23" s="14" t="str">
        <f t="shared" si="1"/>
        <v>Dor2017</v>
      </c>
      <c r="G23" s="6" t="s">
        <v>61</v>
      </c>
      <c r="H23" s="6" t="s">
        <v>63</v>
      </c>
      <c r="I23" s="6">
        <v>90</v>
      </c>
      <c r="J23" s="15">
        <f t="shared" si="2"/>
        <v>855000</v>
      </c>
    </row>
    <row r="25" spans="1:11" x14ac:dyDescent="0.3">
      <c r="A25" s="4" t="s">
        <v>72</v>
      </c>
      <c r="B25" s="5" t="s">
        <v>73</v>
      </c>
      <c r="G25" t="s">
        <v>65</v>
      </c>
    </row>
    <row r="26" spans="1:11" x14ac:dyDescent="0.3">
      <c r="A26" s="6" t="s">
        <v>11</v>
      </c>
      <c r="B26" s="6" t="s">
        <v>74</v>
      </c>
      <c r="C26" s="6" t="s">
        <v>75</v>
      </c>
      <c r="D26" s="6" t="s">
        <v>76</v>
      </c>
      <c r="G26" s="6" t="s">
        <v>66</v>
      </c>
      <c r="H26" s="6" t="s">
        <v>67</v>
      </c>
      <c r="I26" s="6" t="s">
        <v>68</v>
      </c>
      <c r="J26" s="6" t="s">
        <v>69</v>
      </c>
      <c r="K26" s="6" t="s">
        <v>70</v>
      </c>
    </row>
    <row r="27" spans="1:11" x14ac:dyDescent="0.3">
      <c r="A27" s="6" t="s">
        <v>77</v>
      </c>
      <c r="B27" s="6" t="s">
        <v>78</v>
      </c>
      <c r="C27" s="6" t="s">
        <v>79</v>
      </c>
      <c r="D27" s="7">
        <v>5371650</v>
      </c>
      <c r="G27" s="6" t="s">
        <v>71</v>
      </c>
      <c r="H27" s="7">
        <v>9600</v>
      </c>
      <c r="I27" s="7">
        <v>8800</v>
      </c>
      <c r="J27" s="7">
        <v>9500</v>
      </c>
      <c r="K27" s="7">
        <v>8600</v>
      </c>
    </row>
    <row r="28" spans="1:11" x14ac:dyDescent="0.3">
      <c r="A28" s="6" t="s">
        <v>80</v>
      </c>
      <c r="B28" s="6" t="s">
        <v>81</v>
      </c>
      <c r="C28" s="6" t="s">
        <v>82</v>
      </c>
      <c r="D28" s="7">
        <v>4765200</v>
      </c>
    </row>
    <row r="29" spans="1:11" x14ac:dyDescent="0.3">
      <c r="A29" s="6" t="s">
        <v>83</v>
      </c>
      <c r="B29" s="6" t="s">
        <v>84</v>
      </c>
      <c r="C29" s="6" t="s">
        <v>82</v>
      </c>
      <c r="D29" s="7">
        <v>4650000</v>
      </c>
    </row>
    <row r="30" spans="1:11" x14ac:dyDescent="0.3">
      <c r="A30" s="6" t="s">
        <v>85</v>
      </c>
      <c r="B30" s="6" t="s">
        <v>78</v>
      </c>
      <c r="C30" s="6" t="s">
        <v>82</v>
      </c>
      <c r="D30" s="7">
        <v>4559320</v>
      </c>
    </row>
    <row r="31" spans="1:11" x14ac:dyDescent="0.3">
      <c r="A31" s="6" t="s">
        <v>86</v>
      </c>
      <c r="B31" s="6" t="s">
        <v>84</v>
      </c>
      <c r="C31" s="6" t="s">
        <v>87</v>
      </c>
      <c r="D31" s="7">
        <v>3450000</v>
      </c>
    </row>
    <row r="32" spans="1:11" x14ac:dyDescent="0.3">
      <c r="A32" s="6" t="s">
        <v>88</v>
      </c>
      <c r="B32" s="6" t="s">
        <v>81</v>
      </c>
      <c r="C32" s="6" t="s">
        <v>87</v>
      </c>
      <c r="D32" s="7">
        <v>3348510</v>
      </c>
    </row>
    <row r="33" spans="1:4" x14ac:dyDescent="0.3">
      <c r="A33" s="6" t="s">
        <v>89</v>
      </c>
      <c r="B33" s="6" t="s">
        <v>81</v>
      </c>
      <c r="C33" s="6" t="s">
        <v>90</v>
      </c>
      <c r="D33" s="7">
        <v>2764900</v>
      </c>
    </row>
    <row r="34" spans="1:4" x14ac:dyDescent="0.3">
      <c r="A34" s="6" t="s">
        <v>91</v>
      </c>
      <c r="B34" s="6" t="s">
        <v>78</v>
      </c>
      <c r="C34" s="6" t="s">
        <v>90</v>
      </c>
      <c r="D34" s="7">
        <v>3642570</v>
      </c>
    </row>
    <row r="36" spans="1:4" x14ac:dyDescent="0.3">
      <c r="A36" s="18" t="s">
        <v>92</v>
      </c>
      <c r="B36" s="18"/>
      <c r="C36" s="18"/>
      <c r="D36" s="18"/>
    </row>
    <row r="37" spans="1:4" x14ac:dyDescent="0.3">
      <c r="A37" s="19">
        <f>ROUND(DSUM(A26:D34,4,B26:B27),-3)</f>
        <v>13574000</v>
      </c>
      <c r="B37" s="19"/>
      <c r="C37" s="19"/>
      <c r="D37" s="19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J20" sqref="J20"/>
    </sheetView>
  </sheetViews>
  <sheetFormatPr defaultRowHeight="16.5" outlineLevelRow="3" x14ac:dyDescent="0.3"/>
  <sheetData>
    <row r="1" spans="1:9" ht="20.25" x14ac:dyDescent="0.3">
      <c r="A1" s="16" t="s">
        <v>127</v>
      </c>
      <c r="B1" s="16"/>
      <c r="C1" s="16"/>
      <c r="D1" s="16"/>
      <c r="E1" s="16"/>
      <c r="F1" s="16"/>
      <c r="G1" s="16"/>
      <c r="H1" s="16"/>
      <c r="I1" s="16"/>
    </row>
    <row r="2" spans="1:9" x14ac:dyDescent="0.3">
      <c r="I2" s="12" t="s">
        <v>128</v>
      </c>
    </row>
    <row r="3" spans="1:9" x14ac:dyDescent="0.3">
      <c r="A3" s="6" t="s">
        <v>1</v>
      </c>
      <c r="B3" s="6" t="s">
        <v>129</v>
      </c>
      <c r="C3" s="6" t="s">
        <v>75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134</v>
      </c>
      <c r="I3" s="6" t="s">
        <v>135</v>
      </c>
    </row>
    <row r="4" spans="1:9" outlineLevel="3" x14ac:dyDescent="0.3">
      <c r="A4" s="6" t="s">
        <v>140</v>
      </c>
      <c r="B4" s="6" t="s">
        <v>141</v>
      </c>
      <c r="C4" s="6" t="s">
        <v>82</v>
      </c>
      <c r="D4" s="6">
        <v>17</v>
      </c>
      <c r="E4" s="7">
        <v>3400</v>
      </c>
      <c r="F4" s="7">
        <v>170</v>
      </c>
      <c r="G4" s="7">
        <v>3570</v>
      </c>
      <c r="H4" s="6" t="s">
        <v>142</v>
      </c>
      <c r="I4" s="6" t="s">
        <v>143</v>
      </c>
    </row>
    <row r="5" spans="1:9" outlineLevel="3" x14ac:dyDescent="0.3">
      <c r="A5" s="6" t="s">
        <v>151</v>
      </c>
      <c r="B5" s="6" t="s">
        <v>145</v>
      </c>
      <c r="C5" s="6" t="s">
        <v>82</v>
      </c>
      <c r="D5" s="6">
        <v>17</v>
      </c>
      <c r="E5" s="7">
        <v>3400</v>
      </c>
      <c r="F5" s="7">
        <v>170</v>
      </c>
      <c r="G5" s="7">
        <v>3570</v>
      </c>
      <c r="H5" s="6" t="s">
        <v>152</v>
      </c>
      <c r="I5" s="6" t="s">
        <v>143</v>
      </c>
    </row>
    <row r="6" spans="1:9" outlineLevel="2" x14ac:dyDescent="0.3">
      <c r="A6" s="14"/>
      <c r="B6" s="14"/>
      <c r="C6" s="35" t="s">
        <v>312</v>
      </c>
      <c r="D6" s="14"/>
      <c r="E6" s="15"/>
      <c r="F6" s="15"/>
      <c r="G6" s="15">
        <f>SUBTOTAL(4,G4:G5)</f>
        <v>3570</v>
      </c>
      <c r="H6" s="14"/>
      <c r="I6" s="14"/>
    </row>
    <row r="7" spans="1:9" outlineLevel="1" x14ac:dyDescent="0.3">
      <c r="A7" s="14"/>
      <c r="B7" s="14"/>
      <c r="C7" s="35" t="s">
        <v>305</v>
      </c>
      <c r="D7" s="14"/>
      <c r="E7" s="15">
        <f>SUBTOTAL(9,E4:E5)</f>
        <v>6800</v>
      </c>
      <c r="F7" s="15">
        <f>SUBTOTAL(9,F4:F5)</f>
        <v>340</v>
      </c>
      <c r="G7" s="15"/>
      <c r="H7" s="14"/>
      <c r="I7" s="14"/>
    </row>
    <row r="8" spans="1:9" outlineLevel="3" x14ac:dyDescent="0.3">
      <c r="A8" s="6" t="s">
        <v>136</v>
      </c>
      <c r="B8" s="6" t="s">
        <v>137</v>
      </c>
      <c r="C8" s="6" t="s">
        <v>79</v>
      </c>
      <c r="D8" s="6">
        <v>20</v>
      </c>
      <c r="E8" s="7">
        <v>4600</v>
      </c>
      <c r="F8" s="7">
        <v>200</v>
      </c>
      <c r="G8" s="7">
        <v>4800</v>
      </c>
      <c r="H8" s="6" t="s">
        <v>138</v>
      </c>
      <c r="I8" s="6" t="s">
        <v>139</v>
      </c>
    </row>
    <row r="9" spans="1:9" outlineLevel="3" x14ac:dyDescent="0.3">
      <c r="A9" s="6" t="s">
        <v>149</v>
      </c>
      <c r="B9" s="6" t="s">
        <v>141</v>
      </c>
      <c r="C9" s="6" t="s">
        <v>79</v>
      </c>
      <c r="D9" s="6">
        <v>20</v>
      </c>
      <c r="E9" s="7">
        <v>4000</v>
      </c>
      <c r="F9" s="7">
        <v>200</v>
      </c>
      <c r="G9" s="7">
        <v>4200</v>
      </c>
      <c r="H9" s="6" t="s">
        <v>150</v>
      </c>
      <c r="I9" s="6" t="s">
        <v>139</v>
      </c>
    </row>
    <row r="10" spans="1:9" outlineLevel="2" x14ac:dyDescent="0.3">
      <c r="A10" s="14"/>
      <c r="B10" s="14"/>
      <c r="C10" s="35" t="s">
        <v>311</v>
      </c>
      <c r="D10" s="14"/>
      <c r="E10" s="15"/>
      <c r="F10" s="15"/>
      <c r="G10" s="15">
        <f>SUBTOTAL(4,G8:G9)</f>
        <v>4800</v>
      </c>
      <c r="H10" s="14"/>
      <c r="I10" s="14"/>
    </row>
    <row r="11" spans="1:9" outlineLevel="1" x14ac:dyDescent="0.3">
      <c r="A11" s="14"/>
      <c r="B11" s="14"/>
      <c r="C11" s="35" t="s">
        <v>306</v>
      </c>
      <c r="D11" s="14"/>
      <c r="E11" s="15">
        <f>SUBTOTAL(9,E8:E9)</f>
        <v>8600</v>
      </c>
      <c r="F11" s="15">
        <f>SUBTOTAL(9,F8:F9)</f>
        <v>400</v>
      </c>
      <c r="G11" s="15"/>
      <c r="H11" s="14"/>
      <c r="I11" s="14"/>
    </row>
    <row r="12" spans="1:9" outlineLevel="3" x14ac:dyDescent="0.3">
      <c r="A12" s="6" t="s">
        <v>144</v>
      </c>
      <c r="B12" s="6" t="s">
        <v>145</v>
      </c>
      <c r="C12" s="6" t="s">
        <v>90</v>
      </c>
      <c r="D12" s="6">
        <v>4</v>
      </c>
      <c r="E12" s="7">
        <v>800</v>
      </c>
      <c r="F12" s="7">
        <v>40</v>
      </c>
      <c r="G12" s="7">
        <v>840</v>
      </c>
      <c r="H12" s="6" t="s">
        <v>146</v>
      </c>
      <c r="I12" s="6" t="s">
        <v>143</v>
      </c>
    </row>
    <row r="13" spans="1:9" outlineLevel="3" x14ac:dyDescent="0.3">
      <c r="A13" s="6" t="s">
        <v>147</v>
      </c>
      <c r="B13" s="6" t="s">
        <v>137</v>
      </c>
      <c r="C13" s="6" t="s">
        <v>90</v>
      </c>
      <c r="D13" s="6">
        <v>2</v>
      </c>
      <c r="E13" s="7">
        <v>400</v>
      </c>
      <c r="F13" s="7">
        <v>20</v>
      </c>
      <c r="G13" s="7">
        <v>420</v>
      </c>
      <c r="H13" s="6" t="s">
        <v>148</v>
      </c>
      <c r="I13" s="6" t="s">
        <v>143</v>
      </c>
    </row>
    <row r="14" spans="1:9" outlineLevel="3" x14ac:dyDescent="0.3">
      <c r="A14" s="6" t="s">
        <v>153</v>
      </c>
      <c r="B14" s="6" t="s">
        <v>137</v>
      </c>
      <c r="C14" s="6" t="s">
        <v>90</v>
      </c>
      <c r="D14" s="6">
        <v>4</v>
      </c>
      <c r="E14" s="7">
        <v>800</v>
      </c>
      <c r="F14" s="7">
        <v>40</v>
      </c>
      <c r="G14" s="7">
        <v>840</v>
      </c>
      <c r="H14" s="6" t="s">
        <v>154</v>
      </c>
      <c r="I14" s="6" t="s">
        <v>143</v>
      </c>
    </row>
    <row r="15" spans="1:9" outlineLevel="3" x14ac:dyDescent="0.3">
      <c r="A15" s="6" t="s">
        <v>155</v>
      </c>
      <c r="B15" s="6" t="s">
        <v>141</v>
      </c>
      <c r="C15" s="6" t="s">
        <v>90</v>
      </c>
      <c r="D15" s="6">
        <v>2</v>
      </c>
      <c r="E15" s="7">
        <v>400</v>
      </c>
      <c r="F15" s="7">
        <v>20</v>
      </c>
      <c r="G15" s="7">
        <v>420</v>
      </c>
      <c r="H15" s="6" t="s">
        <v>156</v>
      </c>
      <c r="I15" s="6" t="s">
        <v>143</v>
      </c>
    </row>
    <row r="16" spans="1:9" outlineLevel="3" x14ac:dyDescent="0.3">
      <c r="A16" s="6" t="s">
        <v>157</v>
      </c>
      <c r="B16" s="6" t="s">
        <v>145</v>
      </c>
      <c r="C16" s="6" t="s">
        <v>90</v>
      </c>
      <c r="D16" s="6">
        <v>5</v>
      </c>
      <c r="E16" s="7">
        <v>1000</v>
      </c>
      <c r="F16" s="7">
        <v>50</v>
      </c>
      <c r="G16" s="7">
        <v>1050</v>
      </c>
      <c r="H16" s="6" t="s">
        <v>158</v>
      </c>
      <c r="I16" s="6" t="s">
        <v>143</v>
      </c>
    </row>
    <row r="17" spans="1:9" outlineLevel="2" x14ac:dyDescent="0.3">
      <c r="A17" s="36"/>
      <c r="B17" s="36"/>
      <c r="C17" s="38" t="s">
        <v>309</v>
      </c>
      <c r="D17" s="36"/>
      <c r="E17" s="37"/>
      <c r="F17" s="37"/>
      <c r="G17" s="37">
        <f>SUBTOTAL(4,G12:G16)</f>
        <v>1050</v>
      </c>
      <c r="H17" s="36"/>
      <c r="I17" s="36"/>
    </row>
    <row r="18" spans="1:9" outlineLevel="1" x14ac:dyDescent="0.3">
      <c r="A18" s="36"/>
      <c r="B18" s="36"/>
      <c r="C18" s="38" t="s">
        <v>307</v>
      </c>
      <c r="D18" s="36"/>
      <c r="E18" s="37">
        <f>SUBTOTAL(9,E12:E16)</f>
        <v>3400</v>
      </c>
      <c r="F18" s="37">
        <f>SUBTOTAL(9,F12:F16)</f>
        <v>170</v>
      </c>
      <c r="G18" s="37"/>
      <c r="H18" s="36"/>
      <c r="I18" s="36"/>
    </row>
    <row r="19" spans="1:9" x14ac:dyDescent="0.3">
      <c r="A19" s="36"/>
      <c r="B19" s="36"/>
      <c r="C19" s="38" t="s">
        <v>310</v>
      </c>
      <c r="D19" s="36"/>
      <c r="E19" s="37"/>
      <c r="F19" s="37"/>
      <c r="G19" s="37">
        <f>SUBTOTAL(4,G4:G16)</f>
        <v>4800</v>
      </c>
      <c r="H19" s="36"/>
      <c r="I19" s="36"/>
    </row>
    <row r="20" spans="1:9" x14ac:dyDescent="0.3">
      <c r="A20" s="36"/>
      <c r="B20" s="36"/>
      <c r="C20" s="38" t="s">
        <v>308</v>
      </c>
      <c r="D20" s="36"/>
      <c r="E20" s="37">
        <f>SUBTOTAL(9,E4:E16)</f>
        <v>18800</v>
      </c>
      <c r="F20" s="37">
        <f>SUBTOTAL(9,F4:F16)</f>
        <v>910</v>
      </c>
      <c r="G20" s="37"/>
      <c r="H20" s="36"/>
      <c r="I20" s="36"/>
    </row>
  </sheetData>
  <sortState ref="A4:I12">
    <sortCondition ref="C4:C12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3"/>
  <sheetViews>
    <sheetView workbookViewId="0">
      <selection activeCell="I18" sqref="I18"/>
    </sheetView>
  </sheetViews>
  <sheetFormatPr defaultRowHeight="16.5" x14ac:dyDescent="0.3"/>
  <cols>
    <col min="1" max="2" width="11.875" bestFit="1" customWidth="1"/>
    <col min="3" max="3" width="5.5" customWidth="1"/>
    <col min="4" max="5" width="7.375" customWidth="1"/>
  </cols>
  <sheetData>
    <row r="3" spans="1:5" x14ac:dyDescent="0.3">
      <c r="A3" s="39" t="s">
        <v>315</v>
      </c>
      <c r="B3" s="39" t="s">
        <v>314</v>
      </c>
    </row>
    <row r="4" spans="1:5" x14ac:dyDescent="0.3">
      <c r="A4" s="39" t="s">
        <v>313</v>
      </c>
      <c r="B4" t="s">
        <v>171</v>
      </c>
      <c r="C4" t="s">
        <v>169</v>
      </c>
      <c r="D4" t="s">
        <v>167</v>
      </c>
      <c r="E4" t="s">
        <v>308</v>
      </c>
    </row>
    <row r="5" spans="1:5" x14ac:dyDescent="0.3">
      <c r="A5" s="40" t="s">
        <v>168</v>
      </c>
      <c r="B5" s="41" t="s">
        <v>316</v>
      </c>
      <c r="C5" s="41">
        <v>94</v>
      </c>
      <c r="D5" s="41" t="s">
        <v>316</v>
      </c>
      <c r="E5" s="41">
        <v>94</v>
      </c>
    </row>
    <row r="6" spans="1:5" x14ac:dyDescent="0.3">
      <c r="A6" s="40" t="s">
        <v>174</v>
      </c>
      <c r="B6" s="41" t="s">
        <v>316</v>
      </c>
      <c r="C6" s="41" t="s">
        <v>316</v>
      </c>
      <c r="D6" s="41">
        <v>89</v>
      </c>
      <c r="E6" s="41">
        <v>89</v>
      </c>
    </row>
    <row r="7" spans="1:5" x14ac:dyDescent="0.3">
      <c r="A7" s="40" t="s">
        <v>5</v>
      </c>
      <c r="B7" s="41" t="s">
        <v>316</v>
      </c>
      <c r="C7" s="41">
        <v>80</v>
      </c>
      <c r="D7" s="41" t="s">
        <v>316</v>
      </c>
      <c r="E7" s="41">
        <v>80</v>
      </c>
    </row>
    <row r="8" spans="1:5" x14ac:dyDescent="0.3">
      <c r="A8" s="40" t="s">
        <v>172</v>
      </c>
      <c r="B8" s="41" t="s">
        <v>316</v>
      </c>
      <c r="C8" s="41" t="s">
        <v>316</v>
      </c>
      <c r="D8" s="41">
        <v>70</v>
      </c>
      <c r="E8" s="41">
        <v>70</v>
      </c>
    </row>
    <row r="9" spans="1:5" x14ac:dyDescent="0.3">
      <c r="A9" s="40" t="s">
        <v>175</v>
      </c>
      <c r="B9" s="41">
        <v>93</v>
      </c>
      <c r="C9" s="41" t="s">
        <v>316</v>
      </c>
      <c r="D9" s="41" t="s">
        <v>316</v>
      </c>
      <c r="E9" s="41">
        <v>93</v>
      </c>
    </row>
    <row r="10" spans="1:5" x14ac:dyDescent="0.3">
      <c r="A10" s="40" t="s">
        <v>173</v>
      </c>
      <c r="B10" s="41">
        <v>81</v>
      </c>
      <c r="C10" s="41" t="s">
        <v>316</v>
      </c>
      <c r="D10" s="41" t="s">
        <v>316</v>
      </c>
      <c r="E10" s="41">
        <v>81</v>
      </c>
    </row>
    <row r="11" spans="1:5" x14ac:dyDescent="0.3">
      <c r="A11" s="40" t="s">
        <v>166</v>
      </c>
      <c r="B11" s="41" t="s">
        <v>316</v>
      </c>
      <c r="C11" s="41" t="s">
        <v>316</v>
      </c>
      <c r="D11" s="41">
        <v>92</v>
      </c>
      <c r="E11" s="41">
        <v>92</v>
      </c>
    </row>
    <row r="12" spans="1:5" x14ac:dyDescent="0.3">
      <c r="A12" s="40" t="s">
        <v>170</v>
      </c>
      <c r="B12" s="41">
        <v>92</v>
      </c>
      <c r="C12" s="41" t="s">
        <v>316</v>
      </c>
      <c r="D12" s="41" t="s">
        <v>316</v>
      </c>
      <c r="E12" s="41">
        <v>92</v>
      </c>
    </row>
    <row r="13" spans="1:5" x14ac:dyDescent="0.3">
      <c r="A13" s="40" t="s">
        <v>308</v>
      </c>
      <c r="B13" s="41">
        <v>266</v>
      </c>
      <c r="C13" s="41">
        <v>174</v>
      </c>
      <c r="D13" s="41">
        <v>251</v>
      </c>
      <c r="E13" s="41">
        <v>691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3" sqref="A3:G11"/>
    </sheetView>
  </sheetViews>
  <sheetFormatPr defaultRowHeight="16.5" x14ac:dyDescent="0.3"/>
  <sheetData>
    <row r="1" spans="1:7" ht="20.25" x14ac:dyDescent="0.3">
      <c r="A1" s="16" t="s">
        <v>159</v>
      </c>
      <c r="B1" s="16"/>
      <c r="C1" s="16"/>
      <c r="D1" s="16"/>
      <c r="E1" s="16"/>
      <c r="F1" s="16"/>
      <c r="G1" s="16"/>
    </row>
    <row r="3" spans="1:7" x14ac:dyDescent="0.3">
      <c r="A3" s="6" t="s">
        <v>1</v>
      </c>
      <c r="B3" s="6" t="s">
        <v>160</v>
      </c>
      <c r="C3" s="6" t="s">
        <v>161</v>
      </c>
      <c r="D3" s="6" t="s">
        <v>162</v>
      </c>
      <c r="E3" s="6" t="s">
        <v>163</v>
      </c>
      <c r="F3" s="6" t="s">
        <v>164</v>
      </c>
      <c r="G3" s="6" t="s">
        <v>165</v>
      </c>
    </row>
    <row r="4" spans="1:7" x14ac:dyDescent="0.3">
      <c r="A4" s="6" t="s">
        <v>166</v>
      </c>
      <c r="B4" s="6" t="s">
        <v>167</v>
      </c>
      <c r="C4" s="6">
        <v>1</v>
      </c>
      <c r="D4" s="6">
        <v>98</v>
      </c>
      <c r="E4" s="6">
        <v>90</v>
      </c>
      <c r="F4" s="6">
        <v>88</v>
      </c>
      <c r="G4" s="6">
        <v>92</v>
      </c>
    </row>
    <row r="5" spans="1:7" x14ac:dyDescent="0.3">
      <c r="A5" s="6" t="s">
        <v>168</v>
      </c>
      <c r="B5" s="6" t="s">
        <v>169</v>
      </c>
      <c r="C5" s="6">
        <v>3</v>
      </c>
      <c r="D5" s="6">
        <v>94</v>
      </c>
      <c r="E5" s="6">
        <v>100</v>
      </c>
      <c r="F5" s="6">
        <v>90</v>
      </c>
      <c r="G5" s="6">
        <v>94</v>
      </c>
    </row>
    <row r="6" spans="1:7" x14ac:dyDescent="0.3">
      <c r="A6" s="6" t="s">
        <v>170</v>
      </c>
      <c r="B6" s="6" t="s">
        <v>171</v>
      </c>
      <c r="C6" s="6">
        <v>2</v>
      </c>
      <c r="D6" s="6">
        <v>96</v>
      </c>
      <c r="E6" s="6">
        <v>87</v>
      </c>
      <c r="F6" s="6">
        <v>95</v>
      </c>
      <c r="G6" s="6">
        <v>92</v>
      </c>
    </row>
    <row r="7" spans="1:7" x14ac:dyDescent="0.3">
      <c r="A7" s="6" t="s">
        <v>5</v>
      </c>
      <c r="B7" s="6" t="s">
        <v>169</v>
      </c>
      <c r="C7" s="6">
        <v>8</v>
      </c>
      <c r="D7" s="6">
        <v>84</v>
      </c>
      <c r="E7" s="6">
        <v>78</v>
      </c>
      <c r="F7" s="6">
        <v>80</v>
      </c>
      <c r="G7" s="6">
        <v>80</v>
      </c>
    </row>
    <row r="8" spans="1:7" x14ac:dyDescent="0.3">
      <c r="A8" s="6" t="s">
        <v>172</v>
      </c>
      <c r="B8" s="6" t="s">
        <v>167</v>
      </c>
      <c r="C8" s="6">
        <v>5</v>
      </c>
      <c r="D8" s="6">
        <v>90</v>
      </c>
      <c r="E8" s="6">
        <v>46</v>
      </c>
      <c r="F8" s="6">
        <v>75</v>
      </c>
      <c r="G8" s="6">
        <v>70</v>
      </c>
    </row>
    <row r="9" spans="1:7" x14ac:dyDescent="0.3">
      <c r="A9" s="6" t="s">
        <v>173</v>
      </c>
      <c r="B9" s="6" t="s">
        <v>171</v>
      </c>
      <c r="C9" s="6">
        <v>6</v>
      </c>
      <c r="D9" s="6">
        <v>88</v>
      </c>
      <c r="E9" s="6">
        <v>66</v>
      </c>
      <c r="F9" s="6">
        <v>90</v>
      </c>
      <c r="G9" s="6">
        <v>81</v>
      </c>
    </row>
    <row r="10" spans="1:7" x14ac:dyDescent="0.3">
      <c r="A10" s="6" t="s">
        <v>174</v>
      </c>
      <c r="B10" s="6" t="s">
        <v>167</v>
      </c>
      <c r="C10" s="6">
        <v>4</v>
      </c>
      <c r="D10" s="6">
        <v>92</v>
      </c>
      <c r="E10" s="6">
        <v>89</v>
      </c>
      <c r="F10" s="6">
        <v>88</v>
      </c>
      <c r="G10" s="6">
        <v>89</v>
      </c>
    </row>
    <row r="11" spans="1:7" x14ac:dyDescent="0.3">
      <c r="A11" s="6" t="s">
        <v>175</v>
      </c>
      <c r="B11" s="6" t="s">
        <v>171</v>
      </c>
      <c r="C11" s="6">
        <v>2</v>
      </c>
      <c r="D11" s="6">
        <v>96</v>
      </c>
      <c r="E11" s="6">
        <v>90</v>
      </c>
      <c r="F11" s="6">
        <v>95</v>
      </c>
      <c r="G11" s="6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G4" sqref="G4"/>
    </sheetView>
  </sheetViews>
  <sheetFormatPr defaultRowHeight="16.5" x14ac:dyDescent="0.3"/>
  <cols>
    <col min="1" max="1" width="10.375" bestFit="1" customWidth="1"/>
    <col min="3" max="5" width="10.625" bestFit="1" customWidth="1"/>
    <col min="6" max="6" width="9.125" bestFit="1" customWidth="1"/>
    <col min="7" max="7" width="10.625" bestFit="1" customWidth="1"/>
  </cols>
  <sheetData>
    <row r="1" spans="1:7" ht="20.25" x14ac:dyDescent="0.3">
      <c r="A1" s="16" t="s">
        <v>176</v>
      </c>
      <c r="B1" s="16"/>
      <c r="C1" s="16"/>
      <c r="D1" s="16"/>
      <c r="E1" s="16"/>
      <c r="F1" s="16"/>
      <c r="G1" s="16"/>
    </row>
    <row r="3" spans="1:7" x14ac:dyDescent="0.3">
      <c r="A3" s="7" t="s">
        <v>1</v>
      </c>
      <c r="B3" s="7" t="s">
        <v>75</v>
      </c>
      <c r="C3" s="7" t="s">
        <v>177</v>
      </c>
      <c r="D3" s="7" t="s">
        <v>178</v>
      </c>
      <c r="E3" s="7" t="s">
        <v>179</v>
      </c>
      <c r="F3" s="7" t="s">
        <v>180</v>
      </c>
      <c r="G3" s="7" t="s">
        <v>181</v>
      </c>
    </row>
    <row r="4" spans="1:7" x14ac:dyDescent="0.3">
      <c r="A4" s="7" t="s">
        <v>182</v>
      </c>
      <c r="B4" s="7" t="s">
        <v>79</v>
      </c>
      <c r="C4" s="7">
        <v>3400000</v>
      </c>
      <c r="D4" s="7">
        <f>C4*$C$16</f>
        <v>2720000</v>
      </c>
      <c r="E4" s="7">
        <f>C4+D4</f>
        <v>6120000</v>
      </c>
      <c r="F4" s="7">
        <f>E4*$G$16</f>
        <v>734400</v>
      </c>
      <c r="G4" s="7">
        <f>ROUND(E4-F4,-3)</f>
        <v>5386000</v>
      </c>
    </row>
    <row r="5" spans="1:7" x14ac:dyDescent="0.3">
      <c r="A5" s="7" t="s">
        <v>183</v>
      </c>
      <c r="B5" s="7" t="s">
        <v>87</v>
      </c>
      <c r="C5" s="7">
        <v>2000000</v>
      </c>
      <c r="D5" s="7">
        <f t="shared" ref="D5:D14" si="0">C5*$C$16</f>
        <v>1600000</v>
      </c>
      <c r="E5" s="7">
        <f t="shared" ref="E5:E14" si="1">C5+D5</f>
        <v>3600000</v>
      </c>
      <c r="F5" s="7">
        <f t="shared" ref="F5:F14" si="2">E5*$G$16</f>
        <v>432000</v>
      </c>
      <c r="G5" s="7">
        <f t="shared" ref="G5:G14" si="3">ROUND(E5-F5,-3)</f>
        <v>3168000</v>
      </c>
    </row>
    <row r="6" spans="1:7" x14ac:dyDescent="0.3">
      <c r="A6" s="7" t="s">
        <v>184</v>
      </c>
      <c r="B6" s="7" t="s">
        <v>79</v>
      </c>
      <c r="C6" s="7">
        <v>3290000</v>
      </c>
      <c r="D6" s="7">
        <f t="shared" si="0"/>
        <v>2632000</v>
      </c>
      <c r="E6" s="7">
        <f t="shared" si="1"/>
        <v>5922000</v>
      </c>
      <c r="F6" s="7">
        <f t="shared" si="2"/>
        <v>710640</v>
      </c>
      <c r="G6" s="7">
        <f t="shared" si="3"/>
        <v>5211000</v>
      </c>
    </row>
    <row r="7" spans="1:7" x14ac:dyDescent="0.3">
      <c r="A7" s="7" t="s">
        <v>185</v>
      </c>
      <c r="B7" s="7" t="s">
        <v>82</v>
      </c>
      <c r="C7" s="7">
        <v>2640000</v>
      </c>
      <c r="D7" s="7">
        <f t="shared" si="0"/>
        <v>2112000</v>
      </c>
      <c r="E7" s="7">
        <f t="shared" si="1"/>
        <v>4752000</v>
      </c>
      <c r="F7" s="7">
        <f t="shared" si="2"/>
        <v>570240</v>
      </c>
      <c r="G7" s="7">
        <f t="shared" si="3"/>
        <v>4182000</v>
      </c>
    </row>
    <row r="8" spans="1:7" x14ac:dyDescent="0.3">
      <c r="A8" s="7" t="s">
        <v>186</v>
      </c>
      <c r="B8" s="7" t="s">
        <v>87</v>
      </c>
      <c r="C8" s="7">
        <v>1940000</v>
      </c>
      <c r="D8" s="7">
        <f t="shared" si="0"/>
        <v>1552000</v>
      </c>
      <c r="E8" s="7">
        <f t="shared" si="1"/>
        <v>3492000</v>
      </c>
      <c r="F8" s="7">
        <f t="shared" si="2"/>
        <v>419040</v>
      </c>
      <c r="G8" s="7">
        <f t="shared" si="3"/>
        <v>3073000</v>
      </c>
    </row>
    <row r="9" spans="1:7" x14ac:dyDescent="0.3">
      <c r="A9" s="7" t="s">
        <v>187</v>
      </c>
      <c r="B9" s="7" t="s">
        <v>90</v>
      </c>
      <c r="C9" s="7">
        <v>1470000</v>
      </c>
      <c r="D9" s="7">
        <f t="shared" si="0"/>
        <v>1176000</v>
      </c>
      <c r="E9" s="7">
        <f t="shared" si="1"/>
        <v>2646000</v>
      </c>
      <c r="F9" s="7">
        <f t="shared" si="2"/>
        <v>317520</v>
      </c>
      <c r="G9" s="7">
        <f t="shared" si="3"/>
        <v>2328000</v>
      </c>
    </row>
    <row r="10" spans="1:7" x14ac:dyDescent="0.3">
      <c r="A10" s="7" t="s">
        <v>188</v>
      </c>
      <c r="B10" s="7" t="s">
        <v>82</v>
      </c>
      <c r="C10" s="7">
        <v>2580000</v>
      </c>
      <c r="D10" s="7">
        <f t="shared" si="0"/>
        <v>2064000</v>
      </c>
      <c r="E10" s="7">
        <f t="shared" si="1"/>
        <v>4644000</v>
      </c>
      <c r="F10" s="7">
        <f t="shared" si="2"/>
        <v>557280</v>
      </c>
      <c r="G10" s="7">
        <f t="shared" si="3"/>
        <v>4087000</v>
      </c>
    </row>
    <row r="11" spans="1:7" x14ac:dyDescent="0.3">
      <c r="A11" s="7" t="s">
        <v>189</v>
      </c>
      <c r="B11" s="7" t="s">
        <v>90</v>
      </c>
      <c r="C11" s="7">
        <v>1400000</v>
      </c>
      <c r="D11" s="7">
        <f t="shared" si="0"/>
        <v>1120000</v>
      </c>
      <c r="E11" s="7">
        <f t="shared" si="1"/>
        <v>2520000</v>
      </c>
      <c r="F11" s="7">
        <f t="shared" si="2"/>
        <v>302400</v>
      </c>
      <c r="G11" s="7">
        <f t="shared" si="3"/>
        <v>2218000</v>
      </c>
    </row>
    <row r="12" spans="1:7" x14ac:dyDescent="0.3">
      <c r="A12" s="7" t="s">
        <v>190</v>
      </c>
      <c r="B12" s="7" t="s">
        <v>90</v>
      </c>
      <c r="C12" s="7">
        <v>1530000</v>
      </c>
      <c r="D12" s="7">
        <f t="shared" si="0"/>
        <v>1224000</v>
      </c>
      <c r="E12" s="7">
        <f t="shared" si="1"/>
        <v>2754000</v>
      </c>
      <c r="F12" s="7">
        <f t="shared" si="2"/>
        <v>330480</v>
      </c>
      <c r="G12" s="7">
        <f t="shared" si="3"/>
        <v>2424000</v>
      </c>
    </row>
    <row r="13" spans="1:7" x14ac:dyDescent="0.3">
      <c r="A13" s="7" t="s">
        <v>191</v>
      </c>
      <c r="B13" s="7" t="s">
        <v>87</v>
      </c>
      <c r="C13" s="7">
        <v>1980000</v>
      </c>
      <c r="D13" s="7">
        <f t="shared" si="0"/>
        <v>1584000</v>
      </c>
      <c r="E13" s="7">
        <f t="shared" si="1"/>
        <v>3564000</v>
      </c>
      <c r="F13" s="7">
        <f t="shared" si="2"/>
        <v>427680</v>
      </c>
      <c r="G13" s="7">
        <f t="shared" si="3"/>
        <v>3136000</v>
      </c>
    </row>
    <row r="14" spans="1:7" x14ac:dyDescent="0.3">
      <c r="A14" s="7" t="s">
        <v>192</v>
      </c>
      <c r="B14" s="7" t="s">
        <v>90</v>
      </c>
      <c r="C14" s="7">
        <v>1450000</v>
      </c>
      <c r="D14" s="7">
        <f t="shared" si="0"/>
        <v>1160000</v>
      </c>
      <c r="E14" s="7">
        <f t="shared" si="1"/>
        <v>2610000</v>
      </c>
      <c r="F14" s="7">
        <f t="shared" si="2"/>
        <v>313200</v>
      </c>
      <c r="G14" s="7">
        <f t="shared" si="3"/>
        <v>2297000</v>
      </c>
    </row>
    <row r="16" spans="1:7" x14ac:dyDescent="0.3">
      <c r="A16" s="6" t="s">
        <v>193</v>
      </c>
      <c r="B16" s="6" t="s">
        <v>194</v>
      </c>
      <c r="C16" s="13">
        <v>0.8</v>
      </c>
      <c r="E16" s="6" t="s">
        <v>195</v>
      </c>
      <c r="F16" s="6" t="s">
        <v>196</v>
      </c>
      <c r="G16" s="13">
        <v>0.12</v>
      </c>
    </row>
  </sheetData>
  <scenarios current="1" sqref="G4 G6">
    <scenario name="상여급/공제계비율인하" locked="1" count="2" user="user" comment="만든 사람 user 날짜 2025-04-16_x000a_수정한 사람 user 날짜 2025-04-16">
      <inputCells r="C16" val="0.7" numFmtId="9"/>
      <inputCells r="G16" val="0.11" numFmtId="9"/>
    </scenario>
    <scenario name="상여급/공제계비율인상" locked="1" count="2" user="user" comment="만든 사람 user 날짜 2025-04-16">
      <inputCells r="C16" val="0.9" numFmtId="9"/>
      <inputCells r="G16" val="0.13" numFmtId="9"/>
    </scenario>
  </scenarios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7</vt:i4>
      </vt:variant>
    </vt:vector>
  </HeadingPairs>
  <TitlesOfParts>
    <vt:vector size="19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Sheet1</vt:lpstr>
      <vt:lpstr>분석작업-2</vt:lpstr>
      <vt:lpstr>분석작업-3</vt:lpstr>
      <vt:lpstr>시나리오 요약</vt:lpstr>
      <vt:lpstr>매크로작업</vt:lpstr>
      <vt:lpstr>차트작업</vt:lpstr>
      <vt:lpstr>'기본작업-4'!Criteria</vt:lpstr>
      <vt:lpstr>'기본작업-4'!Extract</vt:lpstr>
      <vt:lpstr>공제계비율</vt:lpstr>
      <vt:lpstr>상여급비율</vt:lpstr>
      <vt:lpstr>오지명부장</vt:lpstr>
      <vt:lpstr>이지형부장</vt:lpstr>
      <vt:lpstr>판매현황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2025-04-15T15:27:47Z</dcterms:modified>
</cp:coreProperties>
</file>