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건희\OneDrive\바탕 화면\컴활\기본서 풀이\기본 모의고사 엑셀\"/>
    </mc:Choice>
  </mc:AlternateContent>
  <xr:revisionPtr revIDLastSave="0" documentId="13_ncr:1_{FD6332BA-7B22-44FF-9ED5-79BE8CA6B9E8}" xr6:coauthVersionLast="47" xr6:coauthVersionMax="47" xr10:uidLastSave="{00000000-0000-0000-0000-000000000000}"/>
  <bookViews>
    <workbookView xWindow="-108" yWindow="-108" windowWidth="23256" windowHeight="12456" tabRatio="806" firstSheet="3" activeTab="4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'기본작업-1'!$A$3:$G$23</definedName>
    <definedName name="_xlnm._FilterDatabase" localSheetId="4" hidden="1">'분석작업-2'!$B$3:$F$20</definedName>
    <definedName name="_xlnm.Criteria" localSheetId="0">'기본작업-1'!$A$25:$A$26</definedName>
    <definedName name="_xlnm.Extract" localSheetId="0">'기본작업-1'!$A$28:$G$28</definedName>
    <definedName name="_xlnm.Print_Area" localSheetId="1">'기본작업-2'!$B$3:$G$12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2" l="1" a="1"/>
  <c r="C8" i="2" s="1"/>
  <c r="C9" i="2" a="1"/>
  <c r="C9" i="2" s="1"/>
  <c r="C7" i="2" a="1"/>
  <c r="C7" i="2" s="1"/>
  <c r="G35" i="2"/>
  <c r="G36" i="2"/>
  <c r="G37" i="2"/>
  <c r="G38" i="2"/>
  <c r="G39" i="2"/>
  <c r="G40" i="2"/>
  <c r="G34" i="2"/>
  <c r="E7" i="2" a="1"/>
  <c r="E7" i="2" s="1"/>
  <c r="F7" i="2" a="1"/>
  <c r="F7" i="2" s="1"/>
  <c r="G7" i="2" a="1"/>
  <c r="G7" i="2" s="1"/>
  <c r="H7" i="2" a="1"/>
  <c r="H7" i="2" s="1"/>
  <c r="E8" i="2" a="1"/>
  <c r="E8" i="2" s="1"/>
  <c r="F8" i="2" a="1"/>
  <c r="F8" i="2" s="1"/>
  <c r="G8" i="2" a="1"/>
  <c r="G8" i="2" s="1"/>
  <c r="H8" i="2" a="1"/>
  <c r="H8" i="2" s="1"/>
  <c r="E9" i="2" a="1"/>
  <c r="E9" i="2" s="1"/>
  <c r="F9" i="2" a="1"/>
  <c r="F9" i="2" s="1"/>
  <c r="G9" i="2" a="1"/>
  <c r="G9" i="2" s="1"/>
  <c r="H9" i="2" a="1"/>
  <c r="H9" i="2" s="1"/>
  <c r="D8" i="2" a="1"/>
  <c r="D8" i="2" s="1"/>
  <c r="D9" i="2" a="1"/>
  <c r="D9" i="2" s="1"/>
  <c r="D7" i="2" a="1"/>
  <c r="D7" i="2" s="1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13" i="2"/>
  <c r="F13" i="2" a="1"/>
  <c r="A26" i="1"/>
  <c r="F6" i="8"/>
  <c r="F7" i="8"/>
  <c r="F8" i="8"/>
  <c r="F9" i="8"/>
  <c r="F10" i="8"/>
  <c r="F11" i="8"/>
  <c r="F12" i="8"/>
  <c r="F5" i="8"/>
  <c r="E34" i="2" a="1"/>
  <c r="E34" i="2" l="1"/>
  <c r="F13" i="2"/>
  <c r="F16" i="2"/>
  <c r="F15" i="2"/>
  <c r="F25" i="2"/>
  <c r="F23" i="2"/>
  <c r="F22" i="2"/>
  <c r="F19" i="2"/>
  <c r="F18" i="2"/>
  <c r="F17" i="2"/>
  <c r="F30" i="2"/>
  <c r="F14" i="2"/>
  <c r="F28" i="2"/>
  <c r="F27" i="2"/>
  <c r="F26" i="2"/>
  <c r="F24" i="2"/>
  <c r="F21" i="2"/>
  <c r="F20" i="2"/>
  <c r="F29" i="2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F20" i="1" l="1"/>
  <c r="G20" i="1"/>
  <c r="F12" i="1"/>
  <c r="G12" i="1" s="1"/>
  <c r="F23" i="1"/>
  <c r="G23" i="1" s="1"/>
  <c r="F15" i="1"/>
  <c r="G15" i="1"/>
  <c r="F22" i="1"/>
  <c r="G22" i="1"/>
  <c r="F14" i="1"/>
  <c r="G14" i="1" s="1"/>
  <c r="F10" i="1"/>
  <c r="G10" i="1" s="1"/>
  <c r="F6" i="1"/>
  <c r="G6" i="1" s="1"/>
  <c r="F16" i="1"/>
  <c r="G16" i="1" s="1"/>
  <c r="F8" i="1"/>
  <c r="G8" i="1"/>
  <c r="F19" i="1"/>
  <c r="G19" i="1" s="1"/>
  <c r="F11" i="1"/>
  <c r="G11" i="1" s="1"/>
  <c r="F7" i="1"/>
  <c r="G7" i="1" s="1"/>
  <c r="F18" i="1"/>
  <c r="G18" i="1"/>
  <c r="F21" i="1"/>
  <c r="G21" i="1" s="1"/>
  <c r="F17" i="1"/>
  <c r="G17" i="1"/>
  <c r="F13" i="1"/>
  <c r="G13" i="1" s="1"/>
  <c r="F9" i="1"/>
  <c r="G9" i="1" s="1"/>
  <c r="F5" i="1"/>
  <c r="G5" i="1" s="1"/>
  <c r="D4" i="1" l="1"/>
  <c r="E4" i="1" s="1"/>
  <c r="F4" i="1" l="1"/>
  <c r="G4" i="1" s="1"/>
  <c r="G5" i="8" l="1"/>
  <c r="G6" i="8"/>
  <c r="G7" i="8"/>
  <c r="G8" i="8"/>
  <c r="G9" i="8"/>
  <c r="G10" i="8"/>
  <c r="G11" i="8"/>
  <c r="G12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4124AEC-99CD-4E57-AD69-73DC75F9148B}" name="MS Access Database_Query" type="1" refreshedVersion="8" background="1">
    <dbPr connection="DSN=MS Access Database;DBQ=C:\Users\건희\OneDrive\바탕 화면\컴활\2026기본서_컴활1급실기\01 엑셀\03 기본모의고사\가전판매내역.accdb;DefaultDir=C:\Users\건희\OneDrive\바탕 화면\컴활\2026기본서_컴활1급실기\01 엑셀\03 기본모의고사;DriverId=25;FIL=MS Access;MaxBufferSize=2048;PageTimeout=5;" command="SELECT 제품.제품명, 제품.분류코드, 판매현황.주문시간, 판매현황.수량, 판매현황.판매금액_x000d__x000a_FROM 제품 제품, 판매현황 판매현황_x000d__x000a_WHERE 제품.모델명 = 판매현황.모델명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<sst xmlns="http://schemas.openxmlformats.org/spreadsheetml/2006/main" count="367" uniqueCount="199">
  <si>
    <t>[표1]</t>
  </si>
  <si>
    <t>급여 분석 현황</t>
  </si>
  <si>
    <t>성명</t>
  </si>
  <si>
    <t>직위</t>
  </si>
  <si>
    <t>기본급</t>
  </si>
  <si>
    <t>상여금</t>
  </si>
  <si>
    <t>급여계</t>
  </si>
  <si>
    <t>공제계</t>
  </si>
  <si>
    <t>실수령액</t>
  </si>
  <si>
    <t>이지형</t>
  </si>
  <si>
    <t>부장</t>
  </si>
  <si>
    <t>나현희</t>
  </si>
  <si>
    <t>대리</t>
  </si>
  <si>
    <t>오지명</t>
  </si>
  <si>
    <t>차이슬</t>
  </si>
  <si>
    <t>과장</t>
  </si>
  <si>
    <t>정금호</t>
  </si>
  <si>
    <t>백주영</t>
  </si>
  <si>
    <t>사원</t>
  </si>
  <si>
    <t>하지연</t>
  </si>
  <si>
    <t>피호성</t>
  </si>
  <si>
    <t>[표2]</t>
  </si>
  <si>
    <t>[표1] 여행 상품</t>
  </si>
  <si>
    <t>지역</t>
  </si>
  <si>
    <t>구분</t>
  </si>
  <si>
    <t>출발일</t>
  </si>
  <si>
    <t>금액</t>
  </si>
  <si>
    <t>순위</t>
  </si>
  <si>
    <t>출발표시</t>
  </si>
  <si>
    <t>제주</t>
  </si>
  <si>
    <t>국내</t>
  </si>
  <si>
    <t>강원도</t>
  </si>
  <si>
    <t>일본</t>
  </si>
  <si>
    <t>해외</t>
  </si>
  <si>
    <t>중국</t>
  </si>
  <si>
    <t>남해</t>
  </si>
  <si>
    <t>목포</t>
  </si>
  <si>
    <t>울릉도</t>
  </si>
  <si>
    <t>태국</t>
  </si>
  <si>
    <t>기준표</t>
  </si>
  <si>
    <t>상품</t>
  </si>
  <si>
    <t>마우스</t>
  </si>
  <si>
    <t>메인보드</t>
  </si>
  <si>
    <t>모뎀</t>
  </si>
  <si>
    <t>키보드</t>
  </si>
  <si>
    <t>프린터</t>
  </si>
  <si>
    <t>하드디스크</t>
  </si>
  <si>
    <t>단가</t>
  </si>
  <si>
    <t>대리점</t>
  </si>
  <si>
    <t>세율</t>
  </si>
  <si>
    <t>수량 중간값</t>
  </si>
  <si>
    <t>영등포</t>
  </si>
  <si>
    <t>용산</t>
  </si>
  <si>
    <t>명동</t>
  </si>
  <si>
    <t>[표3]</t>
  </si>
  <si>
    <t>주문일자</t>
  </si>
  <si>
    <t>상품명</t>
  </si>
  <si>
    <t>수량</t>
  </si>
  <si>
    <t>주문금액</t>
  </si>
  <si>
    <t>[표4]</t>
  </si>
  <si>
    <t>매출 현황</t>
  </si>
  <si>
    <t>품목</t>
  </si>
  <si>
    <t>지점</t>
  </si>
  <si>
    <t>작년</t>
  </si>
  <si>
    <t>올해</t>
  </si>
  <si>
    <t>매출성장평가</t>
  </si>
  <si>
    <t>매출계획</t>
  </si>
  <si>
    <t>보너스 유무</t>
  </si>
  <si>
    <t>컴퓨터</t>
  </si>
  <si>
    <t>중부</t>
  </si>
  <si>
    <t>남부</t>
  </si>
  <si>
    <t>소프트웨어</t>
  </si>
  <si>
    <t>동부</t>
  </si>
  <si>
    <t>반도체</t>
  </si>
  <si>
    <t>CD-R</t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</si>
  <si>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</si>
  <si>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</si>
  <si>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</si>
  <si>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</si>
  <si>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</si>
  <si>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사원번호</t>
  </si>
  <si>
    <t>이름</t>
  </si>
  <si>
    <t>직책</t>
  </si>
  <si>
    <t>부서</t>
  </si>
  <si>
    <t>영업3부</t>
  </si>
  <si>
    <t>김구완</t>
  </si>
  <si>
    <t>총무과</t>
  </si>
  <si>
    <t>노지심</t>
  </si>
  <si>
    <t>영업1부</t>
  </si>
  <si>
    <t>서정화</t>
  </si>
  <si>
    <t>송치윤</t>
  </si>
  <si>
    <t>영업4부</t>
  </si>
  <si>
    <t>송혜영</t>
  </si>
  <si>
    <t>윤인수</t>
  </si>
  <si>
    <t>이유림</t>
  </si>
  <si>
    <t>비서</t>
  </si>
  <si>
    <t>기획실</t>
  </si>
  <si>
    <t>이충렬</t>
  </si>
  <si>
    <t>전주욱</t>
  </si>
  <si>
    <t>제갈량</t>
  </si>
  <si>
    <t>조자룡</t>
  </si>
  <si>
    <t>조항승</t>
  </si>
  <si>
    <t>최강석</t>
  </si>
  <si>
    <t>자재과</t>
  </si>
  <si>
    <t>황비홍</t>
  </si>
  <si>
    <t>영업2부</t>
  </si>
  <si>
    <t>[표1]</t>
    <phoneticPr fontId="1" type="noConversion"/>
  </si>
  <si>
    <t>본봉</t>
    <phoneticPr fontId="8" type="noConversion"/>
  </si>
  <si>
    <t>곽장비</t>
    <phoneticPr fontId="10" type="noConversion"/>
  </si>
  <si>
    <t>박유비</t>
    <phoneticPr fontId="10" type="noConversion"/>
  </si>
  <si>
    <t>부장</t>
    <phoneticPr fontId="1" type="noConversion"/>
  </si>
  <si>
    <t>이관우</t>
    <phoneticPr fontId="10" type="noConversion"/>
  </si>
  <si>
    <t>과장</t>
    <phoneticPr fontId="1" type="noConversion"/>
  </si>
  <si>
    <t>성적분석</t>
  </si>
  <si>
    <t>학번</t>
  </si>
  <si>
    <t>학과</t>
  </si>
  <si>
    <t>과제</t>
  </si>
  <si>
    <t>중간</t>
  </si>
  <si>
    <t>기말</t>
  </si>
  <si>
    <t>홍길동</t>
  </si>
  <si>
    <t>경영</t>
  </si>
  <si>
    <t>강감찬</t>
  </si>
  <si>
    <t>성삼문</t>
  </si>
  <si>
    <t>정약용</t>
  </si>
  <si>
    <t>이순신</t>
  </si>
  <si>
    <t>전산</t>
  </si>
  <si>
    <t>이율곡</t>
  </si>
  <si>
    <t>보수 지급 현황</t>
  </si>
  <si>
    <t>팀명</t>
  </si>
  <si>
    <t>근무년수</t>
  </si>
  <si>
    <t>연봉</t>
  </si>
  <si>
    <t>성과급</t>
  </si>
  <si>
    <t>지급액</t>
  </si>
  <si>
    <t>지급월</t>
  </si>
  <si>
    <t>비고</t>
  </si>
  <si>
    <t>강구철</t>
  </si>
  <si>
    <t>1팀</t>
  </si>
  <si>
    <t>JAN</t>
  </si>
  <si>
    <t>도지연</t>
  </si>
  <si>
    <t>3팀</t>
  </si>
  <si>
    <t>FEB</t>
  </si>
  <si>
    <t>안수영</t>
  </si>
  <si>
    <t>2팀</t>
  </si>
  <si>
    <t>MAR</t>
  </si>
  <si>
    <t>김인철</t>
  </si>
  <si>
    <t>APR</t>
  </si>
  <si>
    <t>한석봉</t>
  </si>
  <si>
    <t>MAY</t>
  </si>
  <si>
    <t>이세돌</t>
  </si>
  <si>
    <t>JUN</t>
  </si>
  <si>
    <t>유창혁</t>
  </si>
  <si>
    <t>JUL</t>
  </si>
  <si>
    <t>서도연</t>
  </si>
  <si>
    <t>AUG</t>
  </si>
  <si>
    <t>장인철</t>
  </si>
  <si>
    <t>SEP</t>
  </si>
  <si>
    <t>레코드 판매량</t>
  </si>
  <si>
    <t>판매일자</t>
  </si>
  <si>
    <t>음악종류</t>
  </si>
  <si>
    <t>판매수량</t>
  </si>
  <si>
    <t>판매단가</t>
  </si>
  <si>
    <t>판매액</t>
  </si>
  <si>
    <t>할인금액</t>
  </si>
  <si>
    <t>가곡</t>
  </si>
  <si>
    <t>팝송</t>
  </si>
  <si>
    <t>째즈</t>
  </si>
  <si>
    <t>가요</t>
  </si>
  <si>
    <t>동요</t>
  </si>
  <si>
    <t>정지우</t>
  </si>
  <si>
    <t>최덕구</t>
  </si>
  <si>
    <t>성주미</t>
  </si>
  <si>
    <t>윤은희</t>
  </si>
  <si>
    <t>안구철</t>
  </si>
  <si>
    <t>박장철</t>
  </si>
  <si>
    <t>유이묘</t>
  </si>
  <si>
    <t>한철우</t>
  </si>
  <si>
    <t>이은혜</t>
  </si>
  <si>
    <t>임진실</t>
  </si>
  <si>
    <t>박정진</t>
  </si>
  <si>
    <t>황달구</t>
  </si>
  <si>
    <t>사원</t>
    <phoneticPr fontId="1" type="noConversion"/>
  </si>
  <si>
    <t>대리</t>
    <phoneticPr fontId="1" type="noConversion"/>
  </si>
  <si>
    <t>조건</t>
    <phoneticPr fontId="1" type="noConversion"/>
  </si>
  <si>
    <t>분류코드</t>
  </si>
  <si>
    <t>다리미</t>
  </si>
  <si>
    <t>면도기</t>
  </si>
  <si>
    <t>전동치솔</t>
  </si>
  <si>
    <t>제품명</t>
  </si>
  <si>
    <t>값</t>
  </si>
  <si>
    <t>주문시간</t>
  </si>
  <si>
    <t>평균 : 수량</t>
  </si>
  <si>
    <t>전체 평균 : 수량</t>
  </si>
  <si>
    <t>평균 : 판매금액</t>
  </si>
  <si>
    <t>전체 평균 : 판매금액</t>
  </si>
  <si>
    <t>주문시간2</t>
  </si>
  <si>
    <t>오전</t>
  </si>
  <si>
    <t>오후</t>
  </si>
  <si>
    <t>*</t>
  </si>
  <si>
    <t>소형가전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</si>
</sst>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_-&quot;₩&quot;* #,##0.0_-;\-&quot;₩&quot;* #,##0.0_-;_-&quot;₩&quot;* &quot;-&quot;_-;_-@_-"/>
    <numFmt numFmtId="177" formatCode="0.0%"/>
    <numFmt numFmtId="178" formatCode="[=1]&quot;장기근속&quot;;[=2]&quot;10년이상장기근속&quot;;&quot;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9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5" fillId="0" borderId="1" xfId="4" applyFont="1" applyBorder="1"/>
    <xf numFmtId="42" fontId="5" fillId="0" borderId="1" xfId="5" applyFont="1" applyBorder="1" applyAlignment="1">
      <alignment horizontal="right"/>
    </xf>
    <xf numFmtId="176" fontId="5" fillId="0" borderId="1" xfId="5" applyNumberFormat="1" applyFont="1" applyBorder="1"/>
    <xf numFmtId="177" fontId="5" fillId="0" borderId="1" xfId="6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9" fontId="7" fillId="0" borderId="1" xfId="4" applyNumberFormat="1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/>
    </xf>
    <xf numFmtId="42" fontId="9" fillId="0" borderId="1" xfId="2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1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</cellXfs>
  <cellStyles count="7">
    <cellStyle name="백분율" xfId="3" builtinId="5"/>
    <cellStyle name="백분율 2" xfId="6" xr:uid="{29E2119D-D654-4486-A6A7-2A8DF7E6F6C8}"/>
    <cellStyle name="쉼표 [0]" xfId="1" builtinId="6"/>
    <cellStyle name="통화 [0]" xfId="2" builtinId="7"/>
    <cellStyle name="통화 [0] 2" xfId="5" xr:uid="{E15A515F-D1AA-4472-8425-ABC67056CFE1}"/>
    <cellStyle name="표준" xfId="0" builtinId="0"/>
    <cellStyle name="표준 2" xfId="4" xr:uid="{F43CCF79-F123-4184-A5C4-9C27A754ECCB}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성적 분석표</a:t>
            </a:r>
            <a:endParaRPr lang="ko-KR" altLang="en-US"/>
          </a:p>
        </c:rich>
      </c:tx>
      <c:overlay val="0"/>
      <c:spPr>
        <a:solidFill>
          <a:schemeClr val="accent1"/>
        </a:solidFill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'기타작업-1'!$E$4:$E$7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1-42E3-889C-BDE2AB2B4798}"/>
            </c:ext>
          </c:extLst>
        </c:ser>
        <c:ser>
          <c:idx val="1"/>
          <c:order val="1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'기타작업-1'!$F$4:$F$7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71-42E3-889C-BDE2AB2B4798}"/>
            </c:ext>
          </c:extLst>
        </c:ser>
        <c:ser>
          <c:idx val="2"/>
          <c:order val="2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softEdge">
              <a:bevelT w="127000" prst="artDeco"/>
            </a:sp3d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229CCEC7-0F35-4411-A014-B2BF3D39E35B}" type="VALUE">
                      <a:rPr lang="en-US" altLang="ko-KR" sz="1100" b="1"/>
                      <a:pPr/>
                      <a:t>[값]</a:t>
                    </a:fld>
                    <a:endParaRPr lang="ko-KR" alt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FEEA-4F57-AD11-2D478DEBD2C2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name>기말 이동 평균</c:nam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'기타작업-1'!$G$4:$G$7</c:f>
              <c:numCache>
                <c:formatCode>General</c:formatCode>
                <c:ptCount val="4"/>
                <c:pt idx="0">
                  <c:v>90</c:v>
                </c:pt>
                <c:pt idx="1">
                  <c:v>90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71-42E3-889C-BDE2AB2B4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91643664"/>
        <c:axId val="1876257296"/>
      </c:barChart>
      <c:catAx>
        <c:axId val="1791643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76257296"/>
        <c:crosses val="autoZero"/>
        <c:auto val="1"/>
        <c:lblAlgn val="ctr"/>
        <c:lblOffset val="100"/>
        <c:noMultiLvlLbl val="0"/>
      </c:catAx>
      <c:valAx>
        <c:axId val="187625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91643664"/>
        <c:crosses val="autoZero"/>
        <c:crossBetween val="between"/>
      </c:valAx>
      <c:spPr>
        <a:pattFill prst="pct10">
          <a:fgClr>
            <a:sysClr val="windowText" lastClr="000000">
              <a:lumMod val="65000"/>
              <a:lumOff val="35000"/>
            </a:sys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2</xdr:col>
      <xdr:colOff>0</xdr:colOff>
      <xdr:row>14</xdr:row>
      <xdr:rowOff>0</xdr:rowOff>
    </xdr:to>
    <xdr:sp macro="[0]!Module3.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79AE53E5-A39C-676E-2DDC-D84C1211C2B6}"/>
            </a:ext>
          </a:extLst>
        </xdr:cNvPr>
        <xdr:cNvSpPr/>
      </xdr:nvSpPr>
      <xdr:spPr>
        <a:xfrm>
          <a:off x="0" y="2750820"/>
          <a:ext cx="10668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Module3.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30EE2EBF-7579-4955-63A6-201EC1F7918A}"/>
            </a:ext>
          </a:extLst>
        </xdr:cNvPr>
        <xdr:cNvSpPr/>
      </xdr:nvSpPr>
      <xdr:spPr>
        <a:xfrm>
          <a:off x="1066800" y="2750820"/>
          <a:ext cx="10668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525780</xdr:colOff>
          <xdr:row>0</xdr:row>
          <xdr:rowOff>220980</xdr:rowOff>
        </xdr:from>
        <xdr:to>
          <xdr:col>8</xdr:col>
          <xdr:colOff>381000</xdr:colOff>
          <xdr:row>2</xdr:row>
          <xdr:rowOff>114300</xdr:rowOff>
        </xdr:to>
        <xdr:sp macro="" textlink="">
          <xdr:nvSpPr>
            <xdr:cNvPr id="2049" name="cmd레코드판매량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건희" refreshedDate="45886.727420254632" backgroundQuery="1" createdVersion="8" refreshedVersion="8" minRefreshableVersion="3" recordCount="40" xr:uid="{F110ED05-BD55-49E6-8373-9D55AB68D635}">
  <cacheSource type="external" connectionId="1"/>
  <cacheFields count="6">
    <cacheField name="제품명" numFmtId="0" sqlType="-9">
      <sharedItems count="14">
        <s v="식기세척기"/>
        <s v="냉장고"/>
        <s v="튀김기"/>
        <s v="전기밥솥"/>
        <s v="가스오픈"/>
        <s v="전동치솔"/>
        <s v="김치냉장고"/>
        <s v="녹즙기"/>
        <s v="커피메이커"/>
        <s v="쥬서기"/>
        <s v="가습기"/>
        <s v="다리미"/>
        <s v="면도기"/>
        <s v="압력밥솥"/>
      </sharedItems>
    </cacheField>
    <cacheField name="분류코드" numFmtId="0" sqlType="-9">
      <sharedItems count="3">
        <s v="생활가전"/>
        <s v="주방가전"/>
        <s v="소형가전"/>
      </sharedItems>
    </cacheField>
    <cacheField name="주문시간" numFmtId="0" sqlType="11">
      <sharedItems containsSemiMixedTypes="0" containsNonDate="0" containsDate="1" containsString="0" minDate="1899-12-30T09:30:00" maxDate="1899-12-30T17:56:00" count="38">
        <d v="1899-12-30T09:50:00"/>
        <d v="1899-12-30T09:30:00"/>
        <d v="1899-12-30T10:20:00"/>
        <d v="1899-12-30T10:27:00"/>
        <d v="1899-12-30T10:45:00"/>
        <d v="1899-12-30T10:50:00"/>
        <d v="1899-12-30T11:00:00"/>
        <d v="1899-12-30T11:05:00"/>
        <d v="1899-12-30T11:12:00"/>
        <d v="1899-12-30T11:19:00"/>
        <d v="1899-12-30T11:25:00"/>
        <d v="1899-12-30T11:26:00"/>
        <d v="1899-12-30T11:30:00"/>
        <d v="1899-12-30T11:36:00"/>
        <d v="1899-12-30T11:40:00"/>
        <d v="1899-12-30T11:47:00"/>
        <d v="1899-12-30T12:03:00"/>
        <d v="1899-12-30T12:15:00"/>
        <d v="1899-12-30T12:17:00"/>
        <d v="1899-12-30T13:05:00"/>
        <d v="1899-12-30T14:10:00"/>
        <d v="1899-12-30T14:35:00"/>
        <d v="1899-12-30T15:20:00"/>
        <d v="1899-12-30T15:29:00"/>
        <d v="1899-12-30T15:33:00"/>
        <d v="1899-12-30T15:37:00"/>
        <d v="1899-12-30T16:11:00"/>
        <d v="1899-12-30T16:28:00"/>
        <d v="1899-12-30T16:35:00"/>
        <d v="1899-12-30T16:37:00"/>
        <d v="1899-12-30T16:51:00"/>
        <d v="1899-12-30T17:10:00"/>
        <d v="1899-12-30T17:17:00"/>
        <d v="1899-12-30T17:24:00"/>
        <d v="1899-12-30T17:31:00"/>
        <d v="1899-12-30T17:42:00"/>
        <d v="1899-12-30T17:47:00"/>
        <d v="1899-12-30T17:56:00"/>
      </sharedItems>
      <fieldGroup par="5"/>
    </cacheField>
    <cacheField name="수량" numFmtId="0" sqlType="8">
      <sharedItems containsSemiMixedTypes="0" containsString="0" containsNumber="1" containsInteger="1" minValue="1" maxValue="26" count="12">
        <n v="1"/>
        <n v="12"/>
        <n v="7"/>
        <n v="2"/>
        <n v="6"/>
        <n v="9"/>
        <n v="5"/>
        <n v="8"/>
        <n v="3"/>
        <n v="15"/>
        <n v="26"/>
        <n v="20"/>
      </sharedItems>
    </cacheField>
    <cacheField name="판매금액" numFmtId="0" sqlType="8">
      <sharedItems containsSemiMixedTypes="0" containsString="0" containsNumber="1" containsInteger="1" minValue="65000" maxValue="7800000"/>
    </cacheField>
    <cacheField name="주문시간2" numFmtId="0" databaseField="0">
      <fieldGroup base="2">
        <discretePr count="38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x v="0"/>
    <x v="0"/>
    <x v="0"/>
    <n v="750000"/>
  </r>
  <r>
    <x v="1"/>
    <x v="0"/>
    <x v="1"/>
    <x v="1"/>
    <n v="3750000"/>
  </r>
  <r>
    <x v="2"/>
    <x v="1"/>
    <x v="2"/>
    <x v="2"/>
    <n v="4500000"/>
  </r>
  <r>
    <x v="3"/>
    <x v="1"/>
    <x v="3"/>
    <x v="3"/>
    <n v="7800000"/>
  </r>
  <r>
    <x v="1"/>
    <x v="0"/>
    <x v="4"/>
    <x v="4"/>
    <n v="3900000"/>
  </r>
  <r>
    <x v="4"/>
    <x v="0"/>
    <x v="4"/>
    <x v="4"/>
    <n v="1300000"/>
  </r>
  <r>
    <x v="2"/>
    <x v="1"/>
    <x v="5"/>
    <x v="5"/>
    <n v="672000"/>
  </r>
  <r>
    <x v="1"/>
    <x v="0"/>
    <x v="6"/>
    <x v="3"/>
    <n v="184000"/>
  </r>
  <r>
    <x v="5"/>
    <x v="2"/>
    <x v="7"/>
    <x v="4"/>
    <n v="460000"/>
  </r>
  <r>
    <x v="6"/>
    <x v="0"/>
    <x v="8"/>
    <x v="6"/>
    <n v="2250000"/>
  </r>
  <r>
    <x v="5"/>
    <x v="2"/>
    <x v="9"/>
    <x v="3"/>
    <n v="300000"/>
  </r>
  <r>
    <x v="7"/>
    <x v="1"/>
    <x v="10"/>
    <x v="7"/>
    <n v="300000"/>
  </r>
  <r>
    <x v="7"/>
    <x v="1"/>
    <x v="11"/>
    <x v="2"/>
    <n v="4000000"/>
  </r>
  <r>
    <x v="2"/>
    <x v="1"/>
    <x v="12"/>
    <x v="6"/>
    <n v="5600000"/>
  </r>
  <r>
    <x v="8"/>
    <x v="1"/>
    <x v="13"/>
    <x v="4"/>
    <n v="280000"/>
  </r>
  <r>
    <x v="9"/>
    <x v="1"/>
    <x v="14"/>
    <x v="8"/>
    <n v="280000"/>
  </r>
  <r>
    <x v="6"/>
    <x v="0"/>
    <x v="15"/>
    <x v="2"/>
    <n v="910000"/>
  </r>
  <r>
    <x v="9"/>
    <x v="1"/>
    <x v="16"/>
    <x v="7"/>
    <n v="70000"/>
  </r>
  <r>
    <x v="2"/>
    <x v="1"/>
    <x v="17"/>
    <x v="4"/>
    <n v="280000"/>
  </r>
  <r>
    <x v="10"/>
    <x v="0"/>
    <x v="17"/>
    <x v="2"/>
    <n v="1152000"/>
  </r>
  <r>
    <x v="7"/>
    <x v="1"/>
    <x v="18"/>
    <x v="8"/>
    <n v="768000"/>
  </r>
  <r>
    <x v="11"/>
    <x v="2"/>
    <x v="19"/>
    <x v="0"/>
    <n v="2560000"/>
  </r>
  <r>
    <x v="8"/>
    <x v="1"/>
    <x v="20"/>
    <x v="3"/>
    <n v="896000"/>
  </r>
  <r>
    <x v="9"/>
    <x v="1"/>
    <x v="21"/>
    <x v="7"/>
    <n v="65000"/>
  </r>
  <r>
    <x v="12"/>
    <x v="2"/>
    <x v="22"/>
    <x v="1"/>
    <n v="585000"/>
  </r>
  <r>
    <x v="3"/>
    <x v="1"/>
    <x v="23"/>
    <x v="6"/>
    <n v="336000"/>
  </r>
  <r>
    <x v="9"/>
    <x v="1"/>
    <x v="24"/>
    <x v="9"/>
    <n v="1344000"/>
  </r>
  <r>
    <x v="4"/>
    <x v="0"/>
    <x v="25"/>
    <x v="0"/>
    <n v="896000"/>
  </r>
  <r>
    <x v="12"/>
    <x v="2"/>
    <x v="26"/>
    <x v="7"/>
    <n v="588000"/>
  </r>
  <r>
    <x v="0"/>
    <x v="0"/>
    <x v="27"/>
    <x v="4"/>
    <n v="98000"/>
  </r>
  <r>
    <x v="10"/>
    <x v="0"/>
    <x v="28"/>
    <x v="2"/>
    <n v="240000"/>
  </r>
  <r>
    <x v="9"/>
    <x v="1"/>
    <x v="29"/>
    <x v="10"/>
    <n v="540000"/>
  </r>
  <r>
    <x v="2"/>
    <x v="1"/>
    <x v="30"/>
    <x v="11"/>
    <n v="180000"/>
  </r>
  <r>
    <x v="13"/>
    <x v="1"/>
    <x v="31"/>
    <x v="7"/>
    <n v="270000"/>
  </r>
  <r>
    <x v="8"/>
    <x v="1"/>
    <x v="32"/>
    <x v="8"/>
    <n v="450000"/>
  </r>
  <r>
    <x v="2"/>
    <x v="1"/>
    <x v="33"/>
    <x v="2"/>
    <n v="720000"/>
  </r>
  <r>
    <x v="8"/>
    <x v="1"/>
    <x v="34"/>
    <x v="6"/>
    <n v="952000"/>
  </r>
  <r>
    <x v="9"/>
    <x v="1"/>
    <x v="35"/>
    <x v="3"/>
    <n v="357000"/>
  </r>
  <r>
    <x v="8"/>
    <x v="1"/>
    <x v="36"/>
    <x v="7"/>
    <n v="238000"/>
  </r>
  <r>
    <x v="10"/>
    <x v="0"/>
    <x v="37"/>
    <x v="4"/>
    <n v="35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4D6CC26-7B43-4EE8-9570-7504423C3C1C}" name="피벗 테이블1" cacheId="0" dataOnRows="1" applyNumberFormats="0" applyBorderFormats="0" applyFontFormats="0" applyPatternFormats="0" applyAlignmentFormats="0" applyWidthHeightFormats="1" dataCaption="값" missingCaption="*" updatedVersion="8" minRefreshableVersion="3" showDrill="0" useAutoFormatting="1" colGrandTotals="0" itemPrintTitles="1" mergeItem="1" createdVersion="8" indent="0" compact="0" outline="1" outlineData="1" compactData="0" multipleFieldFilters="0" fieldListSortAscending="1">
  <location ref="A3:F23" firstHeaderRow="1" firstDataRow="2" firstDataCol="3" rowPageCount="1" colPageCount="1"/>
  <pivotFields count="6">
    <pivotField axis="axisCol" compact="0" showAll="0" defaultSubtotal="0">
      <items count="14">
        <item x="4"/>
        <item x="10"/>
        <item x="6"/>
        <item x="1"/>
        <item x="7"/>
        <item x="11"/>
        <item x="12"/>
        <item x="0"/>
        <item x="13"/>
        <item x="3"/>
        <item x="5"/>
        <item x="9"/>
        <item x="8"/>
        <item x="2"/>
      </items>
    </pivotField>
    <pivotField axis="axisPage" compact="0" showAll="0" defaultSubtotal="0">
      <items count="3">
        <item x="0"/>
        <item x="2"/>
        <item x="1"/>
      </items>
    </pivotField>
    <pivotField axis="axisRow" compact="0" showAll="0" defaultSubtotal="0">
      <items count="38">
        <item x="1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dataField="1" compact="0" showAll="0" defaultSubtotal="0"/>
    <pivotField dataField="1" compact="0" showAll="0" defaultSubtotal="0"/>
    <pivotField axis="axisRow" compact="0" showAll="0" defaultSubtotal="0">
      <items count="2">
        <item n="오전" x="0"/>
        <item n="오후" x="1"/>
      </items>
    </pivotField>
  </pivotFields>
  <rowFields count="3">
    <field x="5"/>
    <field x="2"/>
    <field x="-2"/>
  </rowFields>
  <rowItems count="19">
    <i>
      <x/>
    </i>
    <i r="1">
      <x v="7"/>
    </i>
    <i r="2">
      <x/>
    </i>
    <i r="2" i="1">
      <x v="1"/>
    </i>
    <i r="1">
      <x v="9"/>
    </i>
    <i r="2">
      <x/>
    </i>
    <i r="2" i="1">
      <x v="1"/>
    </i>
    <i>
      <x v="1"/>
    </i>
    <i r="1">
      <x v="19"/>
    </i>
    <i r="2">
      <x/>
    </i>
    <i r="2" i="1">
      <x v="1"/>
    </i>
    <i r="1">
      <x v="22"/>
    </i>
    <i r="2">
      <x/>
    </i>
    <i r="2" i="1">
      <x v="1"/>
    </i>
    <i r="1">
      <x v="26"/>
    </i>
    <i r="2">
      <x/>
    </i>
    <i r="2" i="1">
      <x v="1"/>
    </i>
    <i t="grand">
      <x/>
    </i>
    <i t="grand" i="1">
      <x/>
    </i>
  </rowItems>
  <colFields count="1">
    <field x="0"/>
  </colFields>
  <colItems count="3">
    <i>
      <x v="5"/>
    </i>
    <i>
      <x v="6"/>
    </i>
    <i>
      <x v="10"/>
    </i>
  </colItems>
  <pageFields count="1">
    <pageField fld="1" item="1" hier="-1"/>
  </pageFields>
  <dataFields count="2">
    <dataField name="평균 : 수량" fld="3" subtotal="average" baseField="0" baseItem="0"/>
    <dataField name="평균 : 판매금액" fld="4" subtotal="average" baseField="2" baseItem="7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6"/>
  <sheetViews>
    <sheetView topLeftCell="A18" workbookViewId="0">
      <selection activeCell="E8" sqref="E8"/>
    </sheetView>
  </sheetViews>
  <sheetFormatPr defaultRowHeight="17.399999999999999"/>
  <cols>
    <col min="2" max="2" width="5.69921875" customWidth="1"/>
    <col min="3" max="7" width="10.8984375" bestFit="1" customWidth="1"/>
    <col min="8" max="8" width="9.09765625" bestFit="1" customWidth="1"/>
    <col min="9" max="9" width="9.3984375" bestFit="1" customWidth="1"/>
  </cols>
  <sheetData>
    <row r="1" spans="1:7">
      <c r="A1" t="s">
        <v>0</v>
      </c>
    </row>
    <row r="2" spans="1:7" ht="21">
      <c r="A2" s="32" t="s">
        <v>1</v>
      </c>
      <c r="B2" s="32"/>
      <c r="C2" s="32"/>
      <c r="D2" s="32"/>
      <c r="E2" s="32"/>
      <c r="F2" s="32"/>
      <c r="G2" s="32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1" t="s">
        <v>9</v>
      </c>
      <c r="B4" s="1" t="s">
        <v>10</v>
      </c>
      <c r="C4" s="2">
        <v>4500000</v>
      </c>
      <c r="D4" s="2">
        <f t="shared" ref="D4" si="0">C4*80%</f>
        <v>3600000</v>
      </c>
      <c r="E4" s="2">
        <f t="shared" ref="E4" si="1">C4+D4</f>
        <v>8100000</v>
      </c>
      <c r="F4" s="2">
        <f t="shared" ref="F4" si="2">E4*12%</f>
        <v>972000</v>
      </c>
      <c r="G4" s="2">
        <f t="shared" ref="G4" si="3">E4-F4</f>
        <v>7128000</v>
      </c>
    </row>
    <row r="5" spans="1:7">
      <c r="A5" s="1" t="s">
        <v>11</v>
      </c>
      <c r="B5" s="1" t="s">
        <v>12</v>
      </c>
      <c r="C5" s="2">
        <v>2500000</v>
      </c>
      <c r="D5" s="2">
        <f t="shared" ref="D5:D23" si="4">C5*80%</f>
        <v>2000000</v>
      </c>
      <c r="E5" s="2">
        <f t="shared" ref="E5:E23" si="5">C5+D5</f>
        <v>4500000</v>
      </c>
      <c r="F5" s="2">
        <f t="shared" ref="F5:F23" si="6">E5*12%</f>
        <v>540000</v>
      </c>
      <c r="G5" s="2">
        <f t="shared" ref="G5:G23" si="7">E5-F5</f>
        <v>3960000</v>
      </c>
    </row>
    <row r="6" spans="1:7">
      <c r="A6" s="1" t="s">
        <v>13</v>
      </c>
      <c r="B6" s="1" t="s">
        <v>10</v>
      </c>
      <c r="C6" s="2">
        <v>3350000</v>
      </c>
      <c r="D6" s="2">
        <f t="shared" si="4"/>
        <v>2680000</v>
      </c>
      <c r="E6" s="2">
        <f t="shared" si="5"/>
        <v>6030000</v>
      </c>
      <c r="F6" s="2">
        <f t="shared" si="6"/>
        <v>723600</v>
      </c>
      <c r="G6" s="2">
        <f t="shared" si="7"/>
        <v>5306400</v>
      </c>
    </row>
    <row r="7" spans="1:7">
      <c r="A7" s="1" t="s">
        <v>14</v>
      </c>
      <c r="B7" s="1" t="s">
        <v>15</v>
      </c>
      <c r="C7" s="2">
        <v>2860000</v>
      </c>
      <c r="D7" s="2">
        <f t="shared" si="4"/>
        <v>2288000</v>
      </c>
      <c r="E7" s="2">
        <f t="shared" si="5"/>
        <v>5148000</v>
      </c>
      <c r="F7" s="2">
        <f t="shared" si="6"/>
        <v>617760</v>
      </c>
      <c r="G7" s="2">
        <f t="shared" si="7"/>
        <v>4530240</v>
      </c>
    </row>
    <row r="8" spans="1:7">
      <c r="A8" s="1" t="s">
        <v>16</v>
      </c>
      <c r="B8" s="1" t="s">
        <v>12</v>
      </c>
      <c r="C8" s="2">
        <v>2350000</v>
      </c>
      <c r="D8" s="2">
        <f t="shared" si="4"/>
        <v>1880000</v>
      </c>
      <c r="E8" s="2">
        <f t="shared" si="5"/>
        <v>4230000</v>
      </c>
      <c r="F8" s="2">
        <f t="shared" si="6"/>
        <v>507600</v>
      </c>
      <c r="G8" s="2">
        <f t="shared" si="7"/>
        <v>3722400</v>
      </c>
    </row>
    <row r="9" spans="1:7">
      <c r="A9" s="1" t="s">
        <v>17</v>
      </c>
      <c r="B9" s="1" t="s">
        <v>18</v>
      </c>
      <c r="C9" s="2">
        <v>2300000</v>
      </c>
      <c r="D9" s="2">
        <f t="shared" si="4"/>
        <v>1840000</v>
      </c>
      <c r="E9" s="2">
        <f t="shared" si="5"/>
        <v>4140000</v>
      </c>
      <c r="F9" s="2">
        <f t="shared" si="6"/>
        <v>496800</v>
      </c>
      <c r="G9" s="2">
        <f t="shared" si="7"/>
        <v>3643200</v>
      </c>
    </row>
    <row r="10" spans="1:7">
      <c r="A10" s="1" t="s">
        <v>19</v>
      </c>
      <c r="B10" s="1" t="s">
        <v>15</v>
      </c>
      <c r="C10" s="2">
        <v>3700000</v>
      </c>
      <c r="D10" s="2">
        <f t="shared" si="4"/>
        <v>2960000</v>
      </c>
      <c r="E10" s="2">
        <f t="shared" si="5"/>
        <v>6660000</v>
      </c>
      <c r="F10" s="2">
        <f t="shared" si="6"/>
        <v>799200</v>
      </c>
      <c r="G10" s="2">
        <f t="shared" si="7"/>
        <v>5860800</v>
      </c>
    </row>
    <row r="11" spans="1:7">
      <c r="A11" s="1" t="s">
        <v>20</v>
      </c>
      <c r="B11" s="1" t="s">
        <v>18</v>
      </c>
      <c r="C11" s="2">
        <v>2100000</v>
      </c>
      <c r="D11" s="2">
        <f t="shared" si="4"/>
        <v>1680000</v>
      </c>
      <c r="E11" s="2">
        <f t="shared" si="5"/>
        <v>3780000</v>
      </c>
      <c r="F11" s="2">
        <f t="shared" si="6"/>
        <v>453600</v>
      </c>
      <c r="G11" s="2">
        <f t="shared" si="7"/>
        <v>3326400</v>
      </c>
    </row>
    <row r="12" spans="1:7">
      <c r="A12" s="1" t="s">
        <v>168</v>
      </c>
      <c r="B12" s="1" t="s">
        <v>15</v>
      </c>
      <c r="C12" s="2">
        <v>2500000</v>
      </c>
      <c r="D12" s="2">
        <f t="shared" si="4"/>
        <v>2000000</v>
      </c>
      <c r="E12" s="2">
        <f t="shared" si="5"/>
        <v>4500000</v>
      </c>
      <c r="F12" s="2">
        <f t="shared" si="6"/>
        <v>540000</v>
      </c>
      <c r="G12" s="2">
        <f t="shared" si="7"/>
        <v>3960000</v>
      </c>
    </row>
    <row r="13" spans="1:7">
      <c r="A13" s="1" t="s">
        <v>169</v>
      </c>
      <c r="B13" s="1" t="s">
        <v>180</v>
      </c>
      <c r="C13" s="2">
        <v>1900000</v>
      </c>
      <c r="D13" s="2">
        <f t="shared" si="4"/>
        <v>1520000</v>
      </c>
      <c r="E13" s="2">
        <f t="shared" si="5"/>
        <v>3420000</v>
      </c>
      <c r="F13" s="2">
        <f t="shared" si="6"/>
        <v>410400</v>
      </c>
      <c r="G13" s="2">
        <f t="shared" si="7"/>
        <v>3009600</v>
      </c>
    </row>
    <row r="14" spans="1:7">
      <c r="A14" s="1" t="s">
        <v>170</v>
      </c>
      <c r="B14" s="1" t="s">
        <v>10</v>
      </c>
      <c r="C14" s="2">
        <v>3350000</v>
      </c>
      <c r="D14" s="2">
        <f t="shared" si="4"/>
        <v>2680000</v>
      </c>
      <c r="E14" s="2">
        <f t="shared" si="5"/>
        <v>6030000</v>
      </c>
      <c r="F14" s="2">
        <f t="shared" si="6"/>
        <v>723600</v>
      </c>
      <c r="G14" s="2">
        <f t="shared" si="7"/>
        <v>5306400</v>
      </c>
    </row>
    <row r="15" spans="1:7">
      <c r="A15" s="1" t="s">
        <v>171</v>
      </c>
      <c r="B15" s="1" t="s">
        <v>12</v>
      </c>
      <c r="C15" s="2">
        <v>2360000</v>
      </c>
      <c r="D15" s="2">
        <f t="shared" si="4"/>
        <v>1888000</v>
      </c>
      <c r="E15" s="2">
        <f t="shared" si="5"/>
        <v>4248000</v>
      </c>
      <c r="F15" s="2">
        <f t="shared" si="6"/>
        <v>509760</v>
      </c>
      <c r="G15" s="2">
        <f t="shared" si="7"/>
        <v>3738240</v>
      </c>
    </row>
    <row r="16" spans="1:7">
      <c r="A16" s="1" t="s">
        <v>172</v>
      </c>
      <c r="B16" s="1" t="s">
        <v>112</v>
      </c>
      <c r="C16" s="2">
        <v>3350000</v>
      </c>
      <c r="D16" s="2">
        <f t="shared" si="4"/>
        <v>2680000</v>
      </c>
      <c r="E16" s="2">
        <f t="shared" si="5"/>
        <v>6030000</v>
      </c>
      <c r="F16" s="2">
        <f t="shared" si="6"/>
        <v>723600</v>
      </c>
      <c r="G16" s="2">
        <f t="shared" si="7"/>
        <v>5306400</v>
      </c>
    </row>
    <row r="17" spans="1:7">
      <c r="A17" s="1" t="s">
        <v>173</v>
      </c>
      <c r="B17" s="1" t="s">
        <v>181</v>
      </c>
      <c r="C17" s="2">
        <v>2800000</v>
      </c>
      <c r="D17" s="2">
        <f t="shared" si="4"/>
        <v>2240000</v>
      </c>
      <c r="E17" s="2">
        <f t="shared" si="5"/>
        <v>5040000</v>
      </c>
      <c r="F17" s="2">
        <f t="shared" si="6"/>
        <v>604800</v>
      </c>
      <c r="G17" s="2">
        <f t="shared" si="7"/>
        <v>4435200</v>
      </c>
    </row>
    <row r="18" spans="1:7">
      <c r="A18" s="1" t="s">
        <v>174</v>
      </c>
      <c r="B18" s="1" t="s">
        <v>18</v>
      </c>
      <c r="C18" s="2">
        <v>2100000</v>
      </c>
      <c r="D18" s="2">
        <f t="shared" si="4"/>
        <v>1680000</v>
      </c>
      <c r="E18" s="2">
        <f t="shared" si="5"/>
        <v>3780000</v>
      </c>
      <c r="F18" s="2">
        <f t="shared" si="6"/>
        <v>453600</v>
      </c>
      <c r="G18" s="2">
        <f t="shared" si="7"/>
        <v>3326400</v>
      </c>
    </row>
    <row r="19" spans="1:7">
      <c r="A19" s="1" t="s">
        <v>175</v>
      </c>
      <c r="B19" s="1" t="s">
        <v>15</v>
      </c>
      <c r="C19" s="2">
        <v>3500000</v>
      </c>
      <c r="D19" s="2">
        <f t="shared" si="4"/>
        <v>2800000</v>
      </c>
      <c r="E19" s="2">
        <f t="shared" si="5"/>
        <v>6300000</v>
      </c>
      <c r="F19" s="2">
        <f t="shared" si="6"/>
        <v>756000</v>
      </c>
      <c r="G19" s="2">
        <f t="shared" si="7"/>
        <v>5544000</v>
      </c>
    </row>
    <row r="20" spans="1:7">
      <c r="A20" s="1" t="s">
        <v>176</v>
      </c>
      <c r="B20" s="1" t="s">
        <v>12</v>
      </c>
      <c r="C20" s="2">
        <v>3000000</v>
      </c>
      <c r="D20" s="2">
        <f t="shared" si="4"/>
        <v>2400000</v>
      </c>
      <c r="E20" s="2">
        <f t="shared" si="5"/>
        <v>5400000</v>
      </c>
      <c r="F20" s="2">
        <f t="shared" si="6"/>
        <v>648000</v>
      </c>
      <c r="G20" s="2">
        <f t="shared" si="7"/>
        <v>4752000</v>
      </c>
    </row>
    <row r="21" spans="1:7">
      <c r="A21" s="1" t="s">
        <v>177</v>
      </c>
      <c r="B21" s="1" t="s">
        <v>110</v>
      </c>
      <c r="C21" s="2">
        <v>5200000</v>
      </c>
      <c r="D21" s="2">
        <f t="shared" si="4"/>
        <v>4160000</v>
      </c>
      <c r="E21" s="2">
        <f t="shared" si="5"/>
        <v>9360000</v>
      </c>
      <c r="F21" s="2">
        <f t="shared" si="6"/>
        <v>1123200</v>
      </c>
      <c r="G21" s="2">
        <f t="shared" si="7"/>
        <v>8236800</v>
      </c>
    </row>
    <row r="22" spans="1:7">
      <c r="A22" s="1" t="s">
        <v>178</v>
      </c>
      <c r="B22" s="1" t="s">
        <v>18</v>
      </c>
      <c r="C22" s="2">
        <v>2350000</v>
      </c>
      <c r="D22" s="2">
        <f t="shared" si="4"/>
        <v>1880000</v>
      </c>
      <c r="E22" s="2">
        <f t="shared" si="5"/>
        <v>4230000</v>
      </c>
      <c r="F22" s="2">
        <f t="shared" si="6"/>
        <v>507600</v>
      </c>
      <c r="G22" s="2">
        <f t="shared" si="7"/>
        <v>3722400</v>
      </c>
    </row>
    <row r="23" spans="1:7">
      <c r="A23" s="1" t="s">
        <v>179</v>
      </c>
      <c r="B23" s="1" t="s">
        <v>10</v>
      </c>
      <c r="C23" s="2">
        <v>4860000</v>
      </c>
      <c r="D23" s="2">
        <f t="shared" si="4"/>
        <v>3888000</v>
      </c>
      <c r="E23" s="2">
        <f t="shared" si="5"/>
        <v>8748000</v>
      </c>
      <c r="F23" s="2">
        <f t="shared" si="6"/>
        <v>1049760</v>
      </c>
      <c r="G23" s="2">
        <f t="shared" si="7"/>
        <v>7698240</v>
      </c>
    </row>
    <row r="25" spans="1:7">
      <c r="A25" s="24" t="s">
        <v>182</v>
      </c>
    </row>
    <row r="26" spans="1:7">
      <c r="A26" t="b">
        <f>OR(AND($C4&gt;=3500000,$C4&lt;=4000000),$G4&gt;=AVERAGE($G$4:$G$23))</f>
        <v>1</v>
      </c>
    </row>
    <row r="28" spans="1:7">
      <c r="A28" s="1" t="s">
        <v>2</v>
      </c>
      <c r="B28" s="1" t="s">
        <v>3</v>
      </c>
      <c r="C28" s="1" t="s">
        <v>4</v>
      </c>
      <c r="D28" s="1" t="s">
        <v>5</v>
      </c>
      <c r="E28" s="1" t="s">
        <v>6</v>
      </c>
      <c r="F28" s="1" t="s">
        <v>7</v>
      </c>
      <c r="G28" s="1" t="s">
        <v>8</v>
      </c>
    </row>
    <row r="29" spans="1:7">
      <c r="A29" s="1" t="s">
        <v>9</v>
      </c>
      <c r="B29" s="1" t="s">
        <v>10</v>
      </c>
      <c r="C29" s="2">
        <v>4500000</v>
      </c>
      <c r="D29" s="2">
        <v>3600000</v>
      </c>
      <c r="E29" s="2">
        <v>8100000</v>
      </c>
      <c r="F29" s="2">
        <v>972000</v>
      </c>
      <c r="G29" s="2">
        <v>7128000</v>
      </c>
    </row>
    <row r="30" spans="1:7">
      <c r="A30" s="1" t="s">
        <v>13</v>
      </c>
      <c r="B30" s="1" t="s">
        <v>10</v>
      </c>
      <c r="C30" s="2">
        <v>3350000</v>
      </c>
      <c r="D30" s="2">
        <v>2680000</v>
      </c>
      <c r="E30" s="2">
        <v>6030000</v>
      </c>
      <c r="F30" s="2">
        <v>723600</v>
      </c>
      <c r="G30" s="2">
        <v>5306400</v>
      </c>
    </row>
    <row r="31" spans="1:7">
      <c r="A31" s="1" t="s">
        <v>19</v>
      </c>
      <c r="B31" s="1" t="s">
        <v>15</v>
      </c>
      <c r="C31" s="2">
        <v>3700000</v>
      </c>
      <c r="D31" s="2">
        <v>2960000</v>
      </c>
      <c r="E31" s="2">
        <v>6660000</v>
      </c>
      <c r="F31" s="2">
        <v>799200</v>
      </c>
      <c r="G31" s="2">
        <v>5860800</v>
      </c>
    </row>
    <row r="32" spans="1:7">
      <c r="A32" s="1" t="s">
        <v>170</v>
      </c>
      <c r="B32" s="1" t="s">
        <v>10</v>
      </c>
      <c r="C32" s="2">
        <v>3350000</v>
      </c>
      <c r="D32" s="2">
        <v>2680000</v>
      </c>
      <c r="E32" s="2">
        <v>6030000</v>
      </c>
      <c r="F32" s="2">
        <v>723600</v>
      </c>
      <c r="G32" s="2">
        <v>5306400</v>
      </c>
    </row>
    <row r="33" spans="1:7">
      <c r="A33" s="1" t="s">
        <v>172</v>
      </c>
      <c r="B33" s="1" t="s">
        <v>112</v>
      </c>
      <c r="C33" s="2">
        <v>3350000</v>
      </c>
      <c r="D33" s="2">
        <v>2680000</v>
      </c>
      <c r="E33" s="2">
        <v>6030000</v>
      </c>
      <c r="F33" s="2">
        <v>723600</v>
      </c>
      <c r="G33" s="2">
        <v>5306400</v>
      </c>
    </row>
    <row r="34" spans="1:7">
      <c r="A34" s="1" t="s">
        <v>175</v>
      </c>
      <c r="B34" s="1" t="s">
        <v>15</v>
      </c>
      <c r="C34" s="2">
        <v>3500000</v>
      </c>
      <c r="D34" s="2">
        <v>2800000</v>
      </c>
      <c r="E34" s="2">
        <v>6300000</v>
      </c>
      <c r="F34" s="2">
        <v>756000</v>
      </c>
      <c r="G34" s="2">
        <v>5544000</v>
      </c>
    </row>
    <row r="35" spans="1:7">
      <c r="A35" s="1" t="s">
        <v>177</v>
      </c>
      <c r="B35" s="1" t="s">
        <v>110</v>
      </c>
      <c r="C35" s="2">
        <v>5200000</v>
      </c>
      <c r="D35" s="2">
        <v>4160000</v>
      </c>
      <c r="E35" s="2">
        <v>9360000</v>
      </c>
      <c r="F35" s="2">
        <v>1123200</v>
      </c>
      <c r="G35" s="2">
        <v>8236800</v>
      </c>
    </row>
    <row r="36" spans="1:7">
      <c r="A36" s="1" t="s">
        <v>179</v>
      </c>
      <c r="B36" s="1" t="s">
        <v>10</v>
      </c>
      <c r="C36" s="2">
        <v>4860000</v>
      </c>
      <c r="D36" s="2">
        <v>3888000</v>
      </c>
      <c r="E36" s="2">
        <v>8748000</v>
      </c>
      <c r="F36" s="2">
        <v>1049760</v>
      </c>
      <c r="G36" s="2">
        <v>7698240</v>
      </c>
    </row>
  </sheetData>
  <mergeCells count="1">
    <mergeCell ref="A2:G2"/>
  </mergeCells>
  <phoneticPr fontId="1" type="noConversion"/>
  <conditionalFormatting sqref="C3:G23">
    <cfRule type="expression" dxfId="1" priority="1">
      <formula>ISEVEN(COLUMN(C$4))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6463-30DF-4516-85A0-2E01125F62C1}">
  <sheetPr codeName="Sheet3"/>
  <dimension ref="B3:G12"/>
  <sheetViews>
    <sheetView view="pageBreakPreview" zoomScale="60" zoomScaleNormal="100" workbookViewId="0">
      <selection activeCell="O12" sqref="O12"/>
    </sheetView>
  </sheetViews>
  <sheetFormatPr defaultRowHeight="17.399999999999999"/>
  <cols>
    <col min="4" max="4" width="13" customWidth="1"/>
    <col min="5" max="5" width="10.8984375" bestFit="1" customWidth="1"/>
    <col min="7" max="7" width="10.5" customWidth="1"/>
  </cols>
  <sheetData>
    <row r="3" spans="2:7">
      <c r="B3" t="s">
        <v>22</v>
      </c>
    </row>
    <row r="4" spans="2:7"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</row>
    <row r="5" spans="2:7">
      <c r="B5" s="1" t="s">
        <v>29</v>
      </c>
      <c r="C5" s="1" t="s">
        <v>30</v>
      </c>
      <c r="D5" s="23">
        <v>44992</v>
      </c>
      <c r="E5" s="3">
        <v>179000</v>
      </c>
      <c r="F5" s="25">
        <f>_xlfn.RANK.EQ(E5,$E$5:$E$12)</f>
        <v>6</v>
      </c>
      <c r="G5" s="26" t="str">
        <f t="shared" ref="G5:G12" si="0">IF(WEEKDAY(D5,2)&gt;=5,"주말출발","주중출발")</f>
        <v>주중출발</v>
      </c>
    </row>
    <row r="6" spans="2:7">
      <c r="B6" s="1" t="s">
        <v>31</v>
      </c>
      <c r="C6" s="1" t="s">
        <v>30</v>
      </c>
      <c r="D6" s="23">
        <v>44995</v>
      </c>
      <c r="E6" s="3">
        <v>159000</v>
      </c>
      <c r="F6" s="25">
        <f t="shared" ref="F6:F12" si="1">_xlfn.RANK.EQ(E6,$E$5:$E$12)</f>
        <v>8</v>
      </c>
      <c r="G6" s="26" t="str">
        <f t="shared" si="0"/>
        <v>주말출발</v>
      </c>
    </row>
    <row r="7" spans="2:7">
      <c r="B7" s="1" t="s">
        <v>32</v>
      </c>
      <c r="C7" s="1" t="s">
        <v>33</v>
      </c>
      <c r="D7" s="23">
        <v>44999</v>
      </c>
      <c r="E7" s="3">
        <v>459000</v>
      </c>
      <c r="F7" s="25">
        <f t="shared" si="1"/>
        <v>1</v>
      </c>
      <c r="G7" s="26" t="str">
        <f t="shared" si="0"/>
        <v>주중출발</v>
      </c>
    </row>
    <row r="8" spans="2:7">
      <c r="B8" s="1" t="s">
        <v>34</v>
      </c>
      <c r="C8" s="1" t="s">
        <v>33</v>
      </c>
      <c r="D8" s="23">
        <v>44999</v>
      </c>
      <c r="E8" s="3">
        <v>329000</v>
      </c>
      <c r="F8" s="25">
        <f t="shared" si="1"/>
        <v>2</v>
      </c>
      <c r="G8" s="26" t="str">
        <f t="shared" si="0"/>
        <v>주중출발</v>
      </c>
    </row>
    <row r="9" spans="2:7">
      <c r="B9" s="1" t="s">
        <v>35</v>
      </c>
      <c r="C9" s="1" t="s">
        <v>30</v>
      </c>
      <c r="D9" s="23">
        <v>44995</v>
      </c>
      <c r="E9" s="3">
        <v>199000</v>
      </c>
      <c r="F9" s="25">
        <f t="shared" si="1"/>
        <v>5</v>
      </c>
      <c r="G9" s="26" t="str">
        <f t="shared" si="0"/>
        <v>주말출발</v>
      </c>
    </row>
    <row r="10" spans="2:7">
      <c r="B10" s="1" t="s">
        <v>36</v>
      </c>
      <c r="C10" s="1" t="s">
        <v>30</v>
      </c>
      <c r="D10" s="23">
        <v>45002</v>
      </c>
      <c r="E10" s="3">
        <v>169000</v>
      </c>
      <c r="F10" s="25">
        <f t="shared" si="1"/>
        <v>7</v>
      </c>
      <c r="G10" s="26" t="str">
        <f t="shared" si="0"/>
        <v>주말출발</v>
      </c>
    </row>
    <row r="11" spans="2:7">
      <c r="B11" s="1" t="s">
        <v>37</v>
      </c>
      <c r="C11" s="1" t="s">
        <v>30</v>
      </c>
      <c r="D11" s="23">
        <v>44995</v>
      </c>
      <c r="E11" s="3">
        <v>239000</v>
      </c>
      <c r="F11" s="25">
        <f t="shared" si="1"/>
        <v>4</v>
      </c>
      <c r="G11" s="26" t="str">
        <f t="shared" si="0"/>
        <v>주말출발</v>
      </c>
    </row>
    <row r="12" spans="2:7">
      <c r="B12" s="1" t="s">
        <v>38</v>
      </c>
      <c r="C12" s="1" t="s">
        <v>33</v>
      </c>
      <c r="D12" s="23">
        <v>45002</v>
      </c>
      <c r="E12" s="3">
        <v>329000</v>
      </c>
      <c r="F12" s="25">
        <f t="shared" si="1"/>
        <v>2</v>
      </c>
      <c r="G12" s="26" t="str">
        <f t="shared" si="0"/>
        <v>주말출발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40"/>
  <sheetViews>
    <sheetView topLeftCell="A4" zoomScaleNormal="100" workbookViewId="0">
      <selection activeCell="C9" sqref="C9"/>
    </sheetView>
  </sheetViews>
  <sheetFormatPr defaultRowHeight="17.399999999999999"/>
  <cols>
    <col min="1" max="1" width="12.09765625" customWidth="1"/>
    <col min="2" max="2" width="15.8984375" customWidth="1"/>
    <col min="3" max="3" width="13.5" customWidth="1"/>
    <col min="5" max="5" width="13" customWidth="1"/>
    <col min="6" max="6" width="12.19921875" customWidth="1"/>
    <col min="7" max="7" width="15" customWidth="1"/>
    <col min="8" max="8" width="14.8984375" customWidth="1"/>
  </cols>
  <sheetData>
    <row r="1" spans="1:8">
      <c r="A1" t="s">
        <v>0</v>
      </c>
      <c r="B1" t="s">
        <v>39</v>
      </c>
    </row>
    <row r="2" spans="1:8">
      <c r="A2" s="1" t="s">
        <v>40</v>
      </c>
      <c r="B2" s="1" t="s">
        <v>41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46</v>
      </c>
    </row>
    <row r="3" spans="1:8">
      <c r="A3" s="1" t="s">
        <v>47</v>
      </c>
      <c r="B3" s="4">
        <v>15</v>
      </c>
      <c r="C3" s="4">
        <v>175</v>
      </c>
      <c r="D3" s="4">
        <v>35</v>
      </c>
      <c r="E3" s="4">
        <v>20</v>
      </c>
      <c r="F3" s="4">
        <v>320</v>
      </c>
      <c r="G3" s="4">
        <v>186</v>
      </c>
    </row>
    <row r="5" spans="1:8">
      <c r="A5" t="s">
        <v>21</v>
      </c>
    </row>
    <row r="6" spans="1:8">
      <c r="A6" s="1" t="s">
        <v>48</v>
      </c>
      <c r="B6" s="1" t="s">
        <v>49</v>
      </c>
      <c r="C6" s="5" t="s">
        <v>50</v>
      </c>
      <c r="D6" s="5" t="s">
        <v>75</v>
      </c>
      <c r="E6" s="5" t="s">
        <v>76</v>
      </c>
      <c r="F6" s="5" t="s">
        <v>77</v>
      </c>
      <c r="G6" s="5" t="s">
        <v>78</v>
      </c>
      <c r="H6" s="5" t="s">
        <v>79</v>
      </c>
    </row>
    <row r="7" spans="1:8">
      <c r="A7" s="1" t="s">
        <v>51</v>
      </c>
      <c r="B7" s="6">
        <v>0.05</v>
      </c>
      <c r="C7" s="1">
        <f t="array" ref="C7">MEDIAN(IF(($A$13:$A$30=$A7),$D$13:$D$30))</f>
        <v>185</v>
      </c>
      <c r="D7" s="4">
        <f t="array" ref="D7">SUM((CHOOSE(WEEKDAY($B$13:$B$30,2),"월","화","수","목","금")=D$6)*($A$13:$A$30=$A7)*1)</f>
        <v>0</v>
      </c>
      <c r="E7" s="4">
        <f t="array" ref="E7">SUM((CHOOSE(WEEKDAY($B$13:$B$30,2),"월","화","수","목","금")=E$6)*($A$13:$A$30=$A7)*1)</f>
        <v>0</v>
      </c>
      <c r="F7" s="4">
        <f t="array" ref="F7">SUM((CHOOSE(WEEKDAY($B$13:$B$30,2),"월","화","수","목","금")=F$6)*($A$13:$A$30=$A7)*1)</f>
        <v>0</v>
      </c>
      <c r="G7" s="4">
        <f t="array" ref="G7">SUM((CHOOSE(WEEKDAY($B$13:$B$30,2),"월","화","수","목","금")=G$6)*($A$13:$A$30=$A7)*1)</f>
        <v>2</v>
      </c>
      <c r="H7" s="4">
        <f t="array" ref="H7">SUM((CHOOSE(WEEKDAY($B$13:$B$30,2),"월","화","수","목","금")=H$6)*($A$13:$A$30=$A7)*1)</f>
        <v>2</v>
      </c>
    </row>
    <row r="8" spans="1:8">
      <c r="A8" s="1" t="s">
        <v>52</v>
      </c>
      <c r="B8" s="6">
        <v>7.0000000000000007E-2</v>
      </c>
      <c r="C8" s="1">
        <f t="array" ref="C8">MEDIAN(IF(($A$13:$A$30=$A8),$D$13:$D$30))</f>
        <v>175</v>
      </c>
      <c r="D8" s="4">
        <f t="array" ref="D8">SUM((CHOOSE(WEEKDAY($B$13:$B$30,2),"월","화","수","목","금")=D$6)*($A$13:$A$30=$A8)*1)</f>
        <v>0</v>
      </c>
      <c r="E8" s="4">
        <f t="array" ref="E8">SUM((CHOOSE(WEEKDAY($B$13:$B$30,2),"월","화","수","목","금")=E$6)*($A$13:$A$30=$A8)*1)</f>
        <v>1</v>
      </c>
      <c r="F8" s="4">
        <f t="array" ref="F8">SUM((CHOOSE(WEEKDAY($B$13:$B$30,2),"월","화","수","목","금")=F$6)*($A$13:$A$30=$A8)*1)</f>
        <v>1</v>
      </c>
      <c r="G8" s="4">
        <f t="array" ref="G8">SUM((CHOOSE(WEEKDAY($B$13:$B$30,2),"월","화","수","목","금")=G$6)*($A$13:$A$30=$A8)*1)</f>
        <v>3</v>
      </c>
      <c r="H8" s="4">
        <f t="array" ref="H8">SUM((CHOOSE(WEEKDAY($B$13:$B$30,2),"월","화","수","목","금")=H$6)*($A$13:$A$30=$A8)*1)</f>
        <v>1</v>
      </c>
    </row>
    <row r="9" spans="1:8">
      <c r="A9" s="1" t="s">
        <v>53</v>
      </c>
      <c r="B9" s="6">
        <v>0.1</v>
      </c>
      <c r="C9" s="1">
        <f t="array" ref="C9">MEDIAN(IF(($A$13:$A$30=$A9),$D$13:$D$30))</f>
        <v>165</v>
      </c>
      <c r="D9" s="4">
        <f t="array" ref="D9">SUM((CHOOSE(WEEKDAY($B$13:$B$30,2),"월","화","수","목","금")=D$6)*($A$13:$A$30=$A9)*1)</f>
        <v>1</v>
      </c>
      <c r="E9" s="4">
        <f t="array" ref="E9">SUM((CHOOSE(WEEKDAY($B$13:$B$30,2),"월","화","수","목","금")=E$6)*($A$13:$A$30=$A9)*1)</f>
        <v>3</v>
      </c>
      <c r="F9" s="4">
        <f t="array" ref="F9">SUM((CHOOSE(WEEKDAY($B$13:$B$30,2),"월","화","수","목","금")=F$6)*($A$13:$A$30=$A9)*1)</f>
        <v>1</v>
      </c>
      <c r="G9" s="4">
        <f t="array" ref="G9">SUM((CHOOSE(WEEKDAY($B$13:$B$30,2),"월","화","수","목","금")=G$6)*($A$13:$A$30=$A9)*1)</f>
        <v>1</v>
      </c>
      <c r="H9" s="4">
        <f t="array" ref="H9">SUM((CHOOSE(WEEKDAY($B$13:$B$30,2),"월","화","수","목","금")=H$6)*($A$13:$A$30=$A9)*1)</f>
        <v>2</v>
      </c>
    </row>
    <row r="11" spans="1:8">
      <c r="A11" t="s">
        <v>54</v>
      </c>
    </row>
    <row r="12" spans="1:8">
      <c r="A12" s="1" t="s">
        <v>48</v>
      </c>
      <c r="B12" s="1" t="s">
        <v>55</v>
      </c>
      <c r="C12" s="1" t="s">
        <v>56</v>
      </c>
      <c r="D12" s="1" t="s">
        <v>57</v>
      </c>
      <c r="E12" s="5" t="s">
        <v>47</v>
      </c>
      <c r="F12" s="5" t="s">
        <v>26</v>
      </c>
      <c r="G12" s="5" t="s">
        <v>58</v>
      </c>
    </row>
    <row r="13" spans="1:8">
      <c r="A13" s="1" t="s">
        <v>51</v>
      </c>
      <c r="B13" s="7">
        <v>44987</v>
      </c>
      <c r="C13" s="1" t="s">
        <v>41</v>
      </c>
      <c r="D13" s="4">
        <v>205</v>
      </c>
      <c r="E13" s="8">
        <f>IF(($D13&lt;=100),(HLOOKUP($C13,$B$2:$G$3,2,0))*1.1,HLOOKUP($C13,$B$2:$G$3,2,0))</f>
        <v>15</v>
      </c>
      <c r="F13" s="9">
        <f t="array" ref="F13:F30">$D$13:$D$30*$E$13:$E$30</f>
        <v>3075</v>
      </c>
      <c r="G13" s="10">
        <f>$F13*(1-VLOOKUP($A13,$A$7:$B$9,2,0))</f>
        <v>2921.25</v>
      </c>
    </row>
    <row r="14" spans="1:8">
      <c r="A14" s="1" t="s">
        <v>52</v>
      </c>
      <c r="B14" s="7">
        <v>44987</v>
      </c>
      <c r="C14" s="1" t="s">
        <v>42</v>
      </c>
      <c r="D14" s="4">
        <v>100</v>
      </c>
      <c r="E14" s="8">
        <f t="shared" ref="E14:E30" si="0">IF(($D14&lt;=100),(HLOOKUP($C14,$B$2:$G$3,2,0))*1.1,HLOOKUP($C14,$B$2:$G$3,2,0))</f>
        <v>192.50000000000003</v>
      </c>
      <c r="F14" s="9">
        <v>19250.000000000004</v>
      </c>
      <c r="G14" s="10">
        <f t="shared" ref="G14:G30" si="1">$F14*(1-VLOOKUP($A14,$A$7:$B$9,2,0))</f>
        <v>17902.500000000004</v>
      </c>
    </row>
    <row r="15" spans="1:8">
      <c r="A15" s="1" t="s">
        <v>53</v>
      </c>
      <c r="B15" s="7">
        <v>44992</v>
      </c>
      <c r="C15" s="1" t="s">
        <v>42</v>
      </c>
      <c r="D15" s="4">
        <v>150</v>
      </c>
      <c r="E15" s="8">
        <f t="shared" si="0"/>
        <v>175</v>
      </c>
      <c r="F15" s="9">
        <v>26250</v>
      </c>
      <c r="G15" s="10">
        <f t="shared" si="1"/>
        <v>23625</v>
      </c>
    </row>
    <row r="16" spans="1:8">
      <c r="A16" s="1" t="s">
        <v>53</v>
      </c>
      <c r="B16" s="7">
        <v>44992</v>
      </c>
      <c r="C16" s="1" t="s">
        <v>43</v>
      </c>
      <c r="D16" s="4">
        <v>105</v>
      </c>
      <c r="E16" s="8">
        <f t="shared" si="0"/>
        <v>35</v>
      </c>
      <c r="F16" s="9">
        <v>3675</v>
      </c>
      <c r="G16" s="10">
        <f t="shared" si="1"/>
        <v>3307.5</v>
      </c>
    </row>
    <row r="17" spans="1:7">
      <c r="A17" s="1" t="s">
        <v>53</v>
      </c>
      <c r="B17" s="7">
        <v>45019</v>
      </c>
      <c r="C17" s="1" t="s">
        <v>41</v>
      </c>
      <c r="D17" s="4">
        <v>100</v>
      </c>
      <c r="E17" s="8">
        <f t="shared" si="0"/>
        <v>16.5</v>
      </c>
      <c r="F17" s="9">
        <v>1650</v>
      </c>
      <c r="G17" s="10">
        <f t="shared" si="1"/>
        <v>1485</v>
      </c>
    </row>
    <row r="18" spans="1:7">
      <c r="A18" s="1" t="s">
        <v>53</v>
      </c>
      <c r="B18" s="7">
        <v>45030</v>
      </c>
      <c r="C18" s="1" t="s">
        <v>46</v>
      </c>
      <c r="D18" s="4">
        <v>200</v>
      </c>
      <c r="E18" s="8">
        <f t="shared" si="0"/>
        <v>186</v>
      </c>
      <c r="F18" s="9">
        <v>37200</v>
      </c>
      <c r="G18" s="10">
        <f t="shared" si="1"/>
        <v>33480</v>
      </c>
    </row>
    <row r="19" spans="1:7">
      <c r="A19" s="1" t="s">
        <v>51</v>
      </c>
      <c r="B19" s="7">
        <v>45030</v>
      </c>
      <c r="C19" s="1" t="s">
        <v>46</v>
      </c>
      <c r="D19" s="4">
        <v>170</v>
      </c>
      <c r="E19" s="8">
        <f t="shared" si="0"/>
        <v>186</v>
      </c>
      <c r="F19" s="9">
        <v>31620</v>
      </c>
      <c r="G19" s="10">
        <f t="shared" si="1"/>
        <v>30039</v>
      </c>
    </row>
    <row r="20" spans="1:7">
      <c r="A20" s="1" t="s">
        <v>52</v>
      </c>
      <c r="B20" s="7">
        <v>45036</v>
      </c>
      <c r="C20" s="1" t="s">
        <v>44</v>
      </c>
      <c r="D20" s="4">
        <v>150</v>
      </c>
      <c r="E20" s="8">
        <f t="shared" si="0"/>
        <v>20</v>
      </c>
      <c r="F20" s="9">
        <v>3000</v>
      </c>
      <c r="G20" s="10">
        <f t="shared" si="1"/>
        <v>2790</v>
      </c>
    </row>
    <row r="21" spans="1:7">
      <c r="A21" s="1" t="s">
        <v>53</v>
      </c>
      <c r="B21" s="7">
        <v>45037</v>
      </c>
      <c r="C21" s="1" t="s">
        <v>44</v>
      </c>
      <c r="D21" s="4">
        <v>220</v>
      </c>
      <c r="E21" s="8">
        <f t="shared" si="0"/>
        <v>20</v>
      </c>
      <c r="F21" s="9">
        <v>4400</v>
      </c>
      <c r="G21" s="10">
        <f t="shared" si="1"/>
        <v>3960</v>
      </c>
    </row>
    <row r="22" spans="1:7">
      <c r="A22" s="1" t="s">
        <v>51</v>
      </c>
      <c r="B22" s="7">
        <v>45050</v>
      </c>
      <c r="C22" s="1" t="s">
        <v>41</v>
      </c>
      <c r="D22" s="4">
        <v>110</v>
      </c>
      <c r="E22" s="8">
        <f t="shared" si="0"/>
        <v>15</v>
      </c>
      <c r="F22" s="9">
        <v>1650</v>
      </c>
      <c r="G22" s="10">
        <f t="shared" si="1"/>
        <v>1567.5</v>
      </c>
    </row>
    <row r="23" spans="1:7">
      <c r="A23" s="1" t="s">
        <v>53</v>
      </c>
      <c r="B23" s="7">
        <v>45050</v>
      </c>
      <c r="C23" s="1" t="s">
        <v>43</v>
      </c>
      <c r="D23" s="4">
        <v>200</v>
      </c>
      <c r="E23" s="8">
        <f t="shared" si="0"/>
        <v>35</v>
      </c>
      <c r="F23" s="9">
        <v>7000</v>
      </c>
      <c r="G23" s="10">
        <f t="shared" si="1"/>
        <v>6300</v>
      </c>
    </row>
    <row r="24" spans="1:7">
      <c r="A24" s="1" t="s">
        <v>52</v>
      </c>
      <c r="B24" s="7">
        <v>45050</v>
      </c>
      <c r="C24" s="1" t="s">
        <v>41</v>
      </c>
      <c r="D24" s="4">
        <v>200</v>
      </c>
      <c r="E24" s="8">
        <f t="shared" si="0"/>
        <v>15</v>
      </c>
      <c r="F24" s="9">
        <v>3000</v>
      </c>
      <c r="G24" s="10">
        <f t="shared" si="1"/>
        <v>2790</v>
      </c>
    </row>
    <row r="25" spans="1:7">
      <c r="A25" s="1" t="s">
        <v>52</v>
      </c>
      <c r="B25" s="7">
        <v>45063</v>
      </c>
      <c r="C25" s="1" t="s">
        <v>45</v>
      </c>
      <c r="D25" s="4">
        <v>121</v>
      </c>
      <c r="E25" s="8">
        <f t="shared" si="0"/>
        <v>320</v>
      </c>
      <c r="F25" s="9">
        <v>38720</v>
      </c>
      <c r="G25" s="10">
        <f t="shared" si="1"/>
        <v>36009.599999999999</v>
      </c>
    </row>
    <row r="26" spans="1:7">
      <c r="A26" s="1" t="s">
        <v>53</v>
      </c>
      <c r="B26" s="7">
        <v>45049</v>
      </c>
      <c r="C26" s="1" t="s">
        <v>41</v>
      </c>
      <c r="D26" s="4">
        <v>150</v>
      </c>
      <c r="E26" s="8">
        <f t="shared" si="0"/>
        <v>15</v>
      </c>
      <c r="F26" s="9">
        <v>2250</v>
      </c>
      <c r="G26" s="10">
        <f t="shared" si="1"/>
        <v>2025</v>
      </c>
    </row>
    <row r="27" spans="1:7">
      <c r="A27" s="1" t="s">
        <v>51</v>
      </c>
      <c r="B27" s="7">
        <v>45058</v>
      </c>
      <c r="C27" s="1" t="s">
        <v>42</v>
      </c>
      <c r="D27" s="4">
        <v>200</v>
      </c>
      <c r="E27" s="8">
        <f t="shared" si="0"/>
        <v>175</v>
      </c>
      <c r="F27" s="9">
        <v>35000</v>
      </c>
      <c r="G27" s="10">
        <f t="shared" si="1"/>
        <v>33250</v>
      </c>
    </row>
    <row r="28" spans="1:7">
      <c r="A28" s="1" t="s">
        <v>53</v>
      </c>
      <c r="B28" s="7">
        <v>45069</v>
      </c>
      <c r="C28" s="1" t="s">
        <v>43</v>
      </c>
      <c r="D28" s="4">
        <v>180</v>
      </c>
      <c r="E28" s="8">
        <f t="shared" si="0"/>
        <v>35</v>
      </c>
      <c r="F28" s="9">
        <v>6300</v>
      </c>
      <c r="G28" s="10">
        <f t="shared" si="1"/>
        <v>5670</v>
      </c>
    </row>
    <row r="29" spans="1:7">
      <c r="A29" s="1" t="s">
        <v>52</v>
      </c>
      <c r="B29" s="7">
        <v>45107</v>
      </c>
      <c r="C29" s="1" t="s">
        <v>46</v>
      </c>
      <c r="D29" s="4">
        <v>205</v>
      </c>
      <c r="E29" s="8">
        <f t="shared" si="0"/>
        <v>186</v>
      </c>
      <c r="F29" s="9">
        <v>38130</v>
      </c>
      <c r="G29" s="10">
        <f t="shared" si="1"/>
        <v>35460.899999999994</v>
      </c>
    </row>
    <row r="30" spans="1:7">
      <c r="A30" s="1" t="s">
        <v>52</v>
      </c>
      <c r="B30" s="7">
        <v>45097</v>
      </c>
      <c r="C30" s="1" t="s">
        <v>41</v>
      </c>
      <c r="D30" s="4">
        <v>260</v>
      </c>
      <c r="E30" s="8">
        <f t="shared" si="0"/>
        <v>15</v>
      </c>
      <c r="F30" s="9">
        <v>3900</v>
      </c>
      <c r="G30" s="10">
        <f t="shared" si="1"/>
        <v>3626.9999999999995</v>
      </c>
    </row>
    <row r="32" spans="1:7">
      <c r="A32" t="s">
        <v>59</v>
      </c>
      <c r="B32" s="33" t="s">
        <v>60</v>
      </c>
      <c r="C32" s="33"/>
      <c r="D32" s="33"/>
      <c r="E32" s="33"/>
    </row>
    <row r="33" spans="1:7">
      <c r="A33" s="1" t="s">
        <v>61</v>
      </c>
      <c r="B33" s="1" t="s">
        <v>62</v>
      </c>
      <c r="C33" s="1" t="s">
        <v>63</v>
      </c>
      <c r="D33" s="1" t="s">
        <v>64</v>
      </c>
      <c r="E33" s="5" t="s">
        <v>65</v>
      </c>
      <c r="F33" s="1" t="s">
        <v>66</v>
      </c>
      <c r="G33" s="5" t="s">
        <v>67</v>
      </c>
    </row>
    <row r="34" spans="1:7">
      <c r="A34" s="1" t="s">
        <v>68</v>
      </c>
      <c r="B34" s="1" t="s">
        <v>69</v>
      </c>
      <c r="C34" s="2">
        <v>300</v>
      </c>
      <c r="D34" s="2">
        <v>700</v>
      </c>
      <c r="E34" s="11" t="str" cm="1">
        <f t="array" ref="E34">ks매출성장평가(C34, D34)</f>
        <v>상승</v>
      </c>
      <c r="F34" s="2">
        <v>600</v>
      </c>
      <c r="G34" s="12" t="str">
        <f>IF(AND($C34&gt;=700,$D34&gt;=700,$F34&gt;=600,AVERAGE($C34,$D34)&gt;=700),"보너스","")</f>
        <v/>
      </c>
    </row>
    <row r="35" spans="1:7">
      <c r="A35" s="1" t="s">
        <v>68</v>
      </c>
      <c r="B35" s="1" t="s">
        <v>70</v>
      </c>
      <c r="C35" s="2">
        <v>789</v>
      </c>
      <c r="D35" s="2">
        <v>650</v>
      </c>
      <c r="E35" s="11"/>
      <c r="F35" s="2">
        <v>900</v>
      </c>
      <c r="G35" s="12" t="str">
        <f t="shared" ref="G35:G40" si="2">IF(AND($C35&gt;=700,$D35&gt;=700,$F35&gt;=600,AVERAGE($C35,$D35)&gt;=700),"보너스","")</f>
        <v/>
      </c>
    </row>
    <row r="36" spans="1:7">
      <c r="A36" s="1" t="s">
        <v>71</v>
      </c>
      <c r="B36" s="1" t="s">
        <v>72</v>
      </c>
      <c r="C36" s="2">
        <v>360</v>
      </c>
      <c r="D36" s="2">
        <v>560</v>
      </c>
      <c r="E36" s="11"/>
      <c r="F36" s="2">
        <v>550</v>
      </c>
      <c r="G36" s="12" t="str">
        <f t="shared" si="2"/>
        <v/>
      </c>
    </row>
    <row r="37" spans="1:7">
      <c r="A37" s="1" t="s">
        <v>71</v>
      </c>
      <c r="B37" s="1" t="s">
        <v>70</v>
      </c>
      <c r="C37" s="2">
        <v>500</v>
      </c>
      <c r="D37" s="2">
        <v>430</v>
      </c>
      <c r="E37" s="11"/>
      <c r="F37" s="2">
        <v>600</v>
      </c>
      <c r="G37" s="12" t="str">
        <f t="shared" si="2"/>
        <v/>
      </c>
    </row>
    <row r="38" spans="1:7">
      <c r="A38" s="1" t="s">
        <v>73</v>
      </c>
      <c r="B38" s="1" t="s">
        <v>69</v>
      </c>
      <c r="C38" s="2">
        <v>1200</v>
      </c>
      <c r="D38" s="2">
        <v>1260</v>
      </c>
      <c r="E38" s="11"/>
      <c r="F38" s="2">
        <v>1250</v>
      </c>
      <c r="G38" s="12" t="str">
        <f t="shared" si="2"/>
        <v>보너스</v>
      </c>
    </row>
    <row r="39" spans="1:7">
      <c r="A39" s="1" t="s">
        <v>73</v>
      </c>
      <c r="B39" s="1" t="s">
        <v>72</v>
      </c>
      <c r="C39" s="2">
        <v>990</v>
      </c>
      <c r="D39" s="2">
        <v>980</v>
      </c>
      <c r="E39" s="11"/>
      <c r="F39" s="2">
        <v>1000</v>
      </c>
      <c r="G39" s="12" t="str">
        <f t="shared" si="2"/>
        <v>보너스</v>
      </c>
    </row>
    <row r="40" spans="1:7">
      <c r="A40" s="1" t="s">
        <v>74</v>
      </c>
      <c r="B40" s="1" t="s">
        <v>69</v>
      </c>
      <c r="C40" s="2">
        <v>498</v>
      </c>
      <c r="D40" s="2">
        <v>850</v>
      </c>
      <c r="E40" s="11"/>
      <c r="F40" s="2">
        <v>575</v>
      </c>
      <c r="G40" s="12" t="str">
        <f t="shared" si="2"/>
        <v/>
      </c>
    </row>
  </sheetData>
  <mergeCells count="1">
    <mergeCell ref="B32:E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23"/>
  <sheetViews>
    <sheetView topLeftCell="A10" workbookViewId="0">
      <selection activeCell="D23" sqref="D23"/>
    </sheetView>
  </sheetViews>
  <sheetFormatPr defaultRowHeight="17.399999999999999"/>
  <cols>
    <col min="1" max="1" width="18.796875" bestFit="1" customWidth="1"/>
    <col min="2" max="3" width="14.09765625" bestFit="1" customWidth="1"/>
    <col min="4" max="4" width="10.8984375" bestFit="1" customWidth="1"/>
    <col min="5" max="6" width="9.296875" bestFit="1" customWidth="1"/>
    <col min="7" max="7" width="12.59765625" bestFit="1" customWidth="1"/>
    <col min="8" max="9" width="10.8984375" bestFit="1" customWidth="1"/>
    <col min="10" max="10" width="9.296875" bestFit="1" customWidth="1"/>
    <col min="11" max="11" width="10.3984375" bestFit="1" customWidth="1"/>
    <col min="12" max="12" width="9.296875" bestFit="1" customWidth="1"/>
    <col min="13" max="13" width="10.8984375" bestFit="1" customWidth="1"/>
    <col min="14" max="14" width="9.296875" bestFit="1" customWidth="1"/>
    <col min="15" max="15" width="12.59765625" bestFit="1" customWidth="1"/>
    <col min="16" max="16" width="10.3984375" bestFit="1" customWidth="1"/>
    <col min="17" max="17" width="10.8984375" bestFit="1" customWidth="1"/>
    <col min="18" max="18" width="12.59765625" bestFit="1" customWidth="1"/>
    <col min="19" max="30" width="14.19921875" bestFit="1" customWidth="1"/>
    <col min="31" max="31" width="14.8984375" bestFit="1" customWidth="1"/>
    <col min="32" max="33" width="18.796875" bestFit="1" customWidth="1"/>
  </cols>
  <sheetData>
    <row r="1" spans="1:6">
      <c r="A1" s="27" t="s">
        <v>183</v>
      </c>
      <c r="B1" t="s">
        <v>198</v>
      </c>
    </row>
    <row r="3" spans="1:6">
      <c r="A3" s="24"/>
      <c r="B3" s="24"/>
      <c r="C3" s="24"/>
      <c r="D3" s="29" t="s">
        <v>187</v>
      </c>
      <c r="E3" s="24"/>
      <c r="F3" s="24"/>
    </row>
    <row r="4" spans="1:6">
      <c r="A4" s="29" t="s">
        <v>194</v>
      </c>
      <c r="B4" s="29" t="s">
        <v>189</v>
      </c>
      <c r="C4" s="29" t="s">
        <v>188</v>
      </c>
      <c r="D4" s="31" t="s">
        <v>184</v>
      </c>
      <c r="E4" s="31" t="s">
        <v>185</v>
      </c>
      <c r="F4" s="31" t="s">
        <v>186</v>
      </c>
    </row>
    <row r="5" spans="1:6">
      <c r="A5" s="24" t="s">
        <v>195</v>
      </c>
      <c r="B5" s="24"/>
      <c r="C5" s="24"/>
    </row>
    <row r="6" spans="1:6">
      <c r="A6" s="24"/>
      <c r="B6" s="30">
        <v>0.46180555555555558</v>
      </c>
      <c r="C6" s="24"/>
    </row>
    <row r="7" spans="1:6">
      <c r="A7" s="24"/>
      <c r="B7" s="24"/>
      <c r="C7" s="24" t="s">
        <v>190</v>
      </c>
      <c r="D7" t="s">
        <v>197</v>
      </c>
      <c r="E7" t="s">
        <v>197</v>
      </c>
      <c r="F7">
        <v>6</v>
      </c>
    </row>
    <row r="8" spans="1:6">
      <c r="A8" s="24"/>
      <c r="B8" s="24"/>
      <c r="C8" s="24" t="s">
        <v>192</v>
      </c>
      <c r="D8" s="28" t="s">
        <v>197</v>
      </c>
      <c r="E8" s="28" t="s">
        <v>197</v>
      </c>
      <c r="F8" s="28">
        <v>460000</v>
      </c>
    </row>
    <row r="9" spans="1:6">
      <c r="A9" s="24"/>
      <c r="B9" s="30">
        <v>0.47152777777777777</v>
      </c>
      <c r="C9" s="24"/>
    </row>
    <row r="10" spans="1:6">
      <c r="A10" s="24"/>
      <c r="B10" s="24"/>
      <c r="C10" s="24" t="s">
        <v>190</v>
      </c>
      <c r="D10" t="s">
        <v>197</v>
      </c>
      <c r="E10" t="s">
        <v>197</v>
      </c>
      <c r="F10">
        <v>2</v>
      </c>
    </row>
    <row r="11" spans="1:6">
      <c r="A11" s="24"/>
      <c r="B11" s="24"/>
      <c r="C11" s="24" t="s">
        <v>192</v>
      </c>
      <c r="D11" s="28" t="s">
        <v>197</v>
      </c>
      <c r="E11" s="28" t="s">
        <v>197</v>
      </c>
      <c r="F11" s="28">
        <v>300000</v>
      </c>
    </row>
    <row r="12" spans="1:6">
      <c r="A12" s="24" t="s">
        <v>196</v>
      </c>
      <c r="B12" s="24"/>
      <c r="C12" s="24"/>
    </row>
    <row r="13" spans="1:6">
      <c r="A13" s="24"/>
      <c r="B13" s="30">
        <v>0.54513888888888884</v>
      </c>
      <c r="C13" s="24"/>
    </row>
    <row r="14" spans="1:6">
      <c r="A14" s="24"/>
      <c r="B14" s="24"/>
      <c r="C14" s="24" t="s">
        <v>190</v>
      </c>
      <c r="D14">
        <v>1</v>
      </c>
      <c r="E14" t="s">
        <v>197</v>
      </c>
      <c r="F14" t="s">
        <v>197</v>
      </c>
    </row>
    <row r="15" spans="1:6">
      <c r="A15" s="24"/>
      <c r="B15" s="24"/>
      <c r="C15" s="24" t="s">
        <v>192</v>
      </c>
      <c r="D15" s="28">
        <v>2560000</v>
      </c>
      <c r="E15" s="28" t="s">
        <v>197</v>
      </c>
      <c r="F15" s="28" t="s">
        <v>197</v>
      </c>
    </row>
    <row r="16" spans="1:6">
      <c r="A16" s="24"/>
      <c r="B16" s="30">
        <v>0.63888888888888884</v>
      </c>
      <c r="C16" s="24"/>
    </row>
    <row r="17" spans="1:6">
      <c r="A17" s="24"/>
      <c r="B17" s="24"/>
      <c r="C17" s="24" t="s">
        <v>190</v>
      </c>
      <c r="D17" t="s">
        <v>197</v>
      </c>
      <c r="E17">
        <v>12</v>
      </c>
      <c r="F17" t="s">
        <v>197</v>
      </c>
    </row>
    <row r="18" spans="1:6">
      <c r="A18" s="24"/>
      <c r="B18" s="24"/>
      <c r="C18" s="24" t="s">
        <v>192</v>
      </c>
      <c r="D18" s="28" t="s">
        <v>197</v>
      </c>
      <c r="E18" s="28">
        <v>585000</v>
      </c>
      <c r="F18" s="28" t="s">
        <v>197</v>
      </c>
    </row>
    <row r="19" spans="1:6">
      <c r="A19" s="24"/>
      <c r="B19" s="30">
        <v>0.6743055555555556</v>
      </c>
      <c r="C19" s="24"/>
    </row>
    <row r="20" spans="1:6">
      <c r="A20" s="24"/>
      <c r="B20" s="24"/>
      <c r="C20" s="24" t="s">
        <v>190</v>
      </c>
      <c r="D20" t="s">
        <v>197</v>
      </c>
      <c r="E20">
        <v>8</v>
      </c>
      <c r="F20" t="s">
        <v>197</v>
      </c>
    </row>
    <row r="21" spans="1:6">
      <c r="A21" s="24"/>
      <c r="B21" s="24"/>
      <c r="C21" s="24" t="s">
        <v>192</v>
      </c>
      <c r="D21" s="28" t="s">
        <v>197</v>
      </c>
      <c r="E21" s="28">
        <v>588000</v>
      </c>
      <c r="F21" s="28" t="s">
        <v>197</v>
      </c>
    </row>
    <row r="22" spans="1:6">
      <c r="A22" s="24" t="s">
        <v>191</v>
      </c>
      <c r="B22" s="24"/>
      <c r="C22" s="24"/>
      <c r="D22">
        <v>1</v>
      </c>
      <c r="E22">
        <v>10</v>
      </c>
      <c r="F22">
        <v>4</v>
      </c>
    </row>
    <row r="23" spans="1:6">
      <c r="A23" s="24" t="s">
        <v>193</v>
      </c>
      <c r="B23" s="24"/>
      <c r="C23" s="24"/>
      <c r="D23" s="28">
        <v>2560000</v>
      </c>
      <c r="E23" s="28">
        <v>586500</v>
      </c>
      <c r="F23" s="28">
        <v>380000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B2:F20"/>
  <sheetViews>
    <sheetView tabSelected="1" workbookViewId="0">
      <selection activeCell="G23" sqref="G23"/>
    </sheetView>
  </sheetViews>
  <sheetFormatPr defaultRowHeight="17.399999999999999"/>
  <cols>
    <col min="1" max="1" width="2.69921875" customWidth="1"/>
    <col min="6" max="6" width="10.8984375" bestFit="1" customWidth="1"/>
  </cols>
  <sheetData>
    <row r="2" spans="2:6">
      <c r="B2" t="s">
        <v>106</v>
      </c>
    </row>
    <row r="3" spans="2:6" ht="19.2">
      <c r="B3" s="13" t="s">
        <v>80</v>
      </c>
      <c r="C3" s="13" t="s">
        <v>81</v>
      </c>
      <c r="D3" s="13" t="s">
        <v>82</v>
      </c>
      <c r="E3" s="13" t="s">
        <v>83</v>
      </c>
      <c r="F3" s="13" t="s">
        <v>107</v>
      </c>
    </row>
    <row r="4" spans="2:6" hidden="1">
      <c r="B4" s="14">
        <v>3322</v>
      </c>
      <c r="C4" s="14" t="s">
        <v>108</v>
      </c>
      <c r="D4" s="14" t="s">
        <v>18</v>
      </c>
      <c r="E4" s="14" t="s">
        <v>84</v>
      </c>
      <c r="F4" s="15">
        <v>45600</v>
      </c>
    </row>
    <row r="5" spans="2:6" hidden="1">
      <c r="B5" s="14">
        <v>2105</v>
      </c>
      <c r="C5" s="14" t="s">
        <v>85</v>
      </c>
      <c r="D5" s="14" t="s">
        <v>12</v>
      </c>
      <c r="E5" s="14" t="s">
        <v>86</v>
      </c>
      <c r="F5" s="15">
        <v>55850</v>
      </c>
    </row>
    <row r="6" spans="2:6">
      <c r="B6" s="14">
        <v>3115</v>
      </c>
      <c r="C6" s="14" t="s">
        <v>87</v>
      </c>
      <c r="D6" s="14" t="s">
        <v>18</v>
      </c>
      <c r="E6" s="14" t="s">
        <v>88</v>
      </c>
      <c r="F6" s="15">
        <v>35200</v>
      </c>
    </row>
    <row r="7" spans="2:6" hidden="1">
      <c r="B7" s="14">
        <v>3320</v>
      </c>
      <c r="C7" s="14" t="s">
        <v>109</v>
      </c>
      <c r="D7" s="14" t="s">
        <v>12</v>
      </c>
      <c r="E7" s="14" t="s">
        <v>84</v>
      </c>
      <c r="F7" s="15">
        <v>72560</v>
      </c>
    </row>
    <row r="8" spans="2:6" hidden="1">
      <c r="B8" s="14">
        <v>2210</v>
      </c>
      <c r="C8" s="14" t="s">
        <v>89</v>
      </c>
      <c r="D8" s="14" t="s">
        <v>18</v>
      </c>
      <c r="E8" s="14" t="s">
        <v>86</v>
      </c>
      <c r="F8" s="15">
        <v>64250</v>
      </c>
    </row>
    <row r="9" spans="2:6">
      <c r="B9" s="14">
        <v>3425</v>
      </c>
      <c r="C9" s="14" t="s">
        <v>90</v>
      </c>
      <c r="D9" s="14" t="s">
        <v>18</v>
      </c>
      <c r="E9" s="14" t="s">
        <v>91</v>
      </c>
      <c r="F9" s="15">
        <v>54000</v>
      </c>
    </row>
    <row r="10" spans="2:6" hidden="1">
      <c r="B10" s="14">
        <v>2106</v>
      </c>
      <c r="C10" s="14" t="s">
        <v>92</v>
      </c>
      <c r="D10" s="14" t="s">
        <v>110</v>
      </c>
      <c r="E10" s="14" t="s">
        <v>86</v>
      </c>
      <c r="F10" s="15">
        <v>102500</v>
      </c>
    </row>
    <row r="11" spans="2:6" hidden="1">
      <c r="B11" s="14">
        <v>2208</v>
      </c>
      <c r="C11" s="14" t="s">
        <v>93</v>
      </c>
      <c r="D11" s="14" t="s">
        <v>12</v>
      </c>
      <c r="E11" s="14" t="s">
        <v>86</v>
      </c>
      <c r="F11" s="15">
        <v>56520</v>
      </c>
    </row>
    <row r="12" spans="2:6" hidden="1">
      <c r="B12" s="14">
        <v>3321</v>
      </c>
      <c r="C12" s="14" t="s">
        <v>111</v>
      </c>
      <c r="D12" s="14" t="s">
        <v>18</v>
      </c>
      <c r="E12" s="14" t="s">
        <v>84</v>
      </c>
      <c r="F12" s="15">
        <v>58000</v>
      </c>
    </row>
    <row r="13" spans="2:6" hidden="1">
      <c r="B13" s="14">
        <v>1003</v>
      </c>
      <c r="C13" s="14" t="s">
        <v>94</v>
      </c>
      <c r="D13" s="14" t="s">
        <v>95</v>
      </c>
      <c r="E13" s="14" t="s">
        <v>96</v>
      </c>
      <c r="F13" s="15">
        <v>56800</v>
      </c>
    </row>
    <row r="14" spans="2:6">
      <c r="B14" s="14">
        <v>3424</v>
      </c>
      <c r="C14" s="14" t="s">
        <v>97</v>
      </c>
      <c r="D14" s="14" t="s">
        <v>112</v>
      </c>
      <c r="E14" s="14" t="s">
        <v>91</v>
      </c>
      <c r="F14" s="15">
        <v>85110</v>
      </c>
    </row>
    <row r="15" spans="2:6" hidden="1">
      <c r="B15" s="14">
        <v>2107</v>
      </c>
      <c r="C15" s="14" t="s">
        <v>98</v>
      </c>
      <c r="D15" s="14" t="s">
        <v>18</v>
      </c>
      <c r="E15" s="14" t="s">
        <v>86</v>
      </c>
      <c r="F15" s="15">
        <v>62500</v>
      </c>
    </row>
    <row r="16" spans="2:6">
      <c r="B16" s="14">
        <v>3112</v>
      </c>
      <c r="C16" s="14" t="s">
        <v>99</v>
      </c>
      <c r="D16" s="14" t="s">
        <v>12</v>
      </c>
      <c r="E16" s="14" t="s">
        <v>88</v>
      </c>
      <c r="F16" s="15">
        <v>95620</v>
      </c>
    </row>
    <row r="17" spans="2:6" hidden="1">
      <c r="B17" s="14">
        <v>3323</v>
      </c>
      <c r="C17" s="14" t="s">
        <v>100</v>
      </c>
      <c r="D17" s="14" t="s">
        <v>18</v>
      </c>
      <c r="E17" s="14" t="s">
        <v>84</v>
      </c>
      <c r="F17" s="15">
        <v>46200</v>
      </c>
    </row>
    <row r="18" spans="2:6" hidden="1">
      <c r="B18" s="14">
        <v>2209</v>
      </c>
      <c r="C18" s="14" t="s">
        <v>101</v>
      </c>
      <c r="D18" s="14" t="s">
        <v>18</v>
      </c>
      <c r="E18" s="14" t="s">
        <v>86</v>
      </c>
      <c r="F18" s="15">
        <v>46330</v>
      </c>
    </row>
    <row r="19" spans="2:6" hidden="1">
      <c r="B19" s="14">
        <v>4029</v>
      </c>
      <c r="C19" s="14" t="s">
        <v>102</v>
      </c>
      <c r="D19" s="14" t="s">
        <v>112</v>
      </c>
      <c r="E19" s="14" t="s">
        <v>103</v>
      </c>
      <c r="F19" s="15">
        <v>72533</v>
      </c>
    </row>
    <row r="20" spans="2:6">
      <c r="B20" s="14">
        <v>3217</v>
      </c>
      <c r="C20" s="14" t="s">
        <v>104</v>
      </c>
      <c r="D20" s="14" t="s">
        <v>18</v>
      </c>
      <c r="E20" s="14" t="s">
        <v>105</v>
      </c>
      <c r="F20" s="15">
        <v>32560</v>
      </c>
    </row>
  </sheetData>
  <autoFilter ref="B3:F20" xr:uid="{DF116115-0121-471D-8F72-6B9E2FD83D8B}">
    <filterColumn colId="3">
      <customFilters and="1">
        <customFilter val="영업*"/>
        <customFilter operator="notEqual" val="*3*"/>
      </customFilters>
    </filterColumn>
  </autoFilter>
  <phoneticPr fontId="1" type="noConversion"/>
  <conditionalFormatting sqref="F3:F20">
    <cfRule type="cellIs" dxfId="0" priority="1" operator="between">
      <formula>60000</formula>
      <formula>90000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G9"/>
  <sheetViews>
    <sheetView topLeftCell="A10" workbookViewId="0">
      <selection activeCell="K28" sqref="K28"/>
    </sheetView>
  </sheetViews>
  <sheetFormatPr defaultRowHeight="17.399999999999999"/>
  <cols>
    <col min="1" max="1" width="2" customWidth="1"/>
  </cols>
  <sheetData>
    <row r="1" spans="2:7">
      <c r="B1" s="34" t="s">
        <v>113</v>
      </c>
      <c r="C1" s="34"/>
      <c r="D1" s="34"/>
      <c r="E1" s="34"/>
      <c r="F1" s="34"/>
      <c r="G1" s="34"/>
    </row>
    <row r="3" spans="2:7">
      <c r="B3" s="17" t="s">
        <v>114</v>
      </c>
      <c r="C3" s="17" t="s">
        <v>81</v>
      </c>
      <c r="D3" s="17" t="s">
        <v>115</v>
      </c>
      <c r="E3" s="17" t="s">
        <v>116</v>
      </c>
      <c r="F3" s="17" t="s">
        <v>117</v>
      </c>
      <c r="G3" s="17" t="s">
        <v>118</v>
      </c>
    </row>
    <row r="4" spans="2:7">
      <c r="B4" s="18">
        <v>233001</v>
      </c>
      <c r="C4" s="19" t="s">
        <v>119</v>
      </c>
      <c r="D4" s="19" t="s">
        <v>120</v>
      </c>
      <c r="E4" s="19">
        <v>60</v>
      </c>
      <c r="F4" s="19">
        <v>60</v>
      </c>
      <c r="G4" s="19">
        <v>90</v>
      </c>
    </row>
    <row r="5" spans="2:7">
      <c r="B5" s="18">
        <v>233003</v>
      </c>
      <c r="C5" s="19" t="s">
        <v>121</v>
      </c>
      <c r="D5" s="19" t="s">
        <v>120</v>
      </c>
      <c r="E5" s="19">
        <v>50</v>
      </c>
      <c r="F5" s="19">
        <v>70</v>
      </c>
      <c r="G5" s="19">
        <v>90</v>
      </c>
    </row>
    <row r="6" spans="2:7">
      <c r="B6" s="18">
        <v>203030</v>
      </c>
      <c r="C6" s="19" t="s">
        <v>122</v>
      </c>
      <c r="D6" s="19" t="s">
        <v>120</v>
      </c>
      <c r="E6" s="19">
        <v>60</v>
      </c>
      <c r="F6" s="19">
        <v>100</v>
      </c>
      <c r="G6" s="19">
        <v>100</v>
      </c>
    </row>
    <row r="7" spans="2:7">
      <c r="B7" s="18">
        <v>203014</v>
      </c>
      <c r="C7" s="19" t="s">
        <v>123</v>
      </c>
      <c r="D7" s="19" t="s">
        <v>120</v>
      </c>
      <c r="E7" s="19">
        <v>90</v>
      </c>
      <c r="F7" s="19">
        <v>90</v>
      </c>
      <c r="G7" s="19">
        <v>80</v>
      </c>
    </row>
    <row r="8" spans="2:7">
      <c r="B8" s="18">
        <v>202020</v>
      </c>
      <c r="C8" s="19" t="s">
        <v>124</v>
      </c>
      <c r="D8" s="19" t="s">
        <v>125</v>
      </c>
      <c r="E8" s="19">
        <v>90</v>
      </c>
      <c r="F8" s="19">
        <v>50</v>
      </c>
      <c r="G8" s="19">
        <v>100</v>
      </c>
    </row>
    <row r="9" spans="2:7">
      <c r="B9" s="18">
        <v>212030</v>
      </c>
      <c r="C9" s="19" t="s">
        <v>126</v>
      </c>
      <c r="D9" s="19" t="s">
        <v>125</v>
      </c>
      <c r="E9" s="19">
        <v>40</v>
      </c>
      <c r="F9" s="19">
        <v>80</v>
      </c>
      <c r="G9" s="19">
        <v>80</v>
      </c>
    </row>
  </sheetData>
  <mergeCells count="1">
    <mergeCell ref="B1:G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activeCell="L4" sqref="L4"/>
    </sheetView>
  </sheetViews>
  <sheetFormatPr defaultRowHeight="17.399999999999999"/>
  <cols>
    <col min="2" max="3" width="5.19921875" bestFit="1" customWidth="1"/>
    <col min="9" max="9" width="16.5" bestFit="1" customWidth="1"/>
  </cols>
  <sheetData>
    <row r="1" spans="1:9" ht="25.2">
      <c r="A1" s="35" t="s">
        <v>127</v>
      </c>
      <c r="B1" s="35"/>
      <c r="C1" s="35"/>
      <c r="D1" s="35"/>
      <c r="E1" s="35"/>
      <c r="F1" s="35"/>
      <c r="G1" s="35"/>
      <c r="H1" s="35"/>
      <c r="I1" s="35"/>
    </row>
    <row r="2" spans="1:9">
      <c r="A2" s="1" t="s">
        <v>2</v>
      </c>
      <c r="B2" s="1" t="s">
        <v>128</v>
      </c>
      <c r="C2" s="1" t="s">
        <v>3</v>
      </c>
      <c r="D2" s="1" t="s">
        <v>129</v>
      </c>
      <c r="E2" s="1" t="s">
        <v>130</v>
      </c>
      <c r="F2" s="1" t="s">
        <v>131</v>
      </c>
      <c r="G2" s="1" t="s">
        <v>132</v>
      </c>
      <c r="H2" s="1" t="s">
        <v>133</v>
      </c>
      <c r="I2" s="1" t="s">
        <v>134</v>
      </c>
    </row>
    <row r="3" spans="1:9">
      <c r="A3" s="1" t="s">
        <v>135</v>
      </c>
      <c r="B3" s="1" t="s">
        <v>136</v>
      </c>
      <c r="C3" s="1" t="s">
        <v>10</v>
      </c>
      <c r="D3" s="1">
        <v>20</v>
      </c>
      <c r="E3" s="2">
        <v>4600</v>
      </c>
      <c r="F3" s="1">
        <v>200</v>
      </c>
      <c r="G3" s="3">
        <v>4800</v>
      </c>
      <c r="H3" s="1" t="s">
        <v>137</v>
      </c>
      <c r="I3" s="36">
        <v>1</v>
      </c>
    </row>
    <row r="4" spans="1:9">
      <c r="A4" s="1" t="s">
        <v>138</v>
      </c>
      <c r="B4" s="1" t="s">
        <v>139</v>
      </c>
      <c r="C4" s="1" t="s">
        <v>15</v>
      </c>
      <c r="D4" s="1">
        <v>17</v>
      </c>
      <c r="E4" s="2">
        <v>3400</v>
      </c>
      <c r="F4" s="1">
        <v>170</v>
      </c>
      <c r="G4" s="3">
        <v>3570</v>
      </c>
      <c r="H4" s="1" t="s">
        <v>140</v>
      </c>
      <c r="I4" s="36">
        <v>2</v>
      </c>
    </row>
    <row r="5" spans="1:9">
      <c r="A5" s="1" t="s">
        <v>141</v>
      </c>
      <c r="B5" s="1" t="s">
        <v>142</v>
      </c>
      <c r="C5" s="1" t="s">
        <v>18</v>
      </c>
      <c r="D5" s="1">
        <v>4</v>
      </c>
      <c r="E5" s="2">
        <v>800</v>
      </c>
      <c r="F5" s="1">
        <v>40</v>
      </c>
      <c r="G5" s="3">
        <v>840</v>
      </c>
      <c r="H5" s="1" t="s">
        <v>143</v>
      </c>
      <c r="I5" s="36">
        <v>3</v>
      </c>
    </row>
    <row r="6" spans="1:9">
      <c r="A6" s="1" t="s">
        <v>144</v>
      </c>
      <c r="B6" s="1" t="s">
        <v>136</v>
      </c>
      <c r="C6" s="1" t="s">
        <v>18</v>
      </c>
      <c r="D6" s="1">
        <v>2</v>
      </c>
      <c r="E6" s="2">
        <v>400</v>
      </c>
      <c r="F6" s="1">
        <v>20</v>
      </c>
      <c r="G6" s="3">
        <v>420</v>
      </c>
      <c r="H6" s="1" t="s">
        <v>145</v>
      </c>
      <c r="I6" s="36">
        <v>3</v>
      </c>
    </row>
    <row r="7" spans="1:9">
      <c r="A7" s="1" t="s">
        <v>146</v>
      </c>
      <c r="B7" s="1" t="s">
        <v>139</v>
      </c>
      <c r="C7" s="1" t="s">
        <v>10</v>
      </c>
      <c r="D7" s="1">
        <v>20</v>
      </c>
      <c r="E7" s="2">
        <v>4000</v>
      </c>
      <c r="F7" s="1">
        <v>200</v>
      </c>
      <c r="G7" s="3">
        <v>4200</v>
      </c>
      <c r="H7" s="1" t="s">
        <v>147</v>
      </c>
      <c r="I7" s="36">
        <v>1</v>
      </c>
    </row>
    <row r="8" spans="1:9">
      <c r="A8" s="1" t="s">
        <v>148</v>
      </c>
      <c r="B8" s="1" t="s">
        <v>142</v>
      </c>
      <c r="C8" s="1" t="s">
        <v>15</v>
      </c>
      <c r="D8" s="1">
        <v>17</v>
      </c>
      <c r="E8" s="2">
        <v>3400</v>
      </c>
      <c r="F8" s="1">
        <v>170</v>
      </c>
      <c r="G8" s="3">
        <v>3570</v>
      </c>
      <c r="H8" s="1" t="s">
        <v>149</v>
      </c>
      <c r="I8" s="36">
        <v>2</v>
      </c>
    </row>
    <row r="9" spans="1:9">
      <c r="A9" s="1" t="s">
        <v>150</v>
      </c>
      <c r="B9" s="1" t="s">
        <v>136</v>
      </c>
      <c r="C9" s="1" t="s">
        <v>18</v>
      </c>
      <c r="D9" s="1">
        <v>4</v>
      </c>
      <c r="E9" s="2">
        <v>800</v>
      </c>
      <c r="F9" s="1">
        <v>40</v>
      </c>
      <c r="G9" s="3">
        <v>840</v>
      </c>
      <c r="H9" s="1" t="s">
        <v>151</v>
      </c>
      <c r="I9" s="36">
        <v>3</v>
      </c>
    </row>
    <row r="10" spans="1:9">
      <c r="A10" s="1" t="s">
        <v>152</v>
      </c>
      <c r="B10" s="1" t="s">
        <v>139</v>
      </c>
      <c r="C10" s="1" t="s">
        <v>18</v>
      </c>
      <c r="D10" s="1">
        <v>2</v>
      </c>
      <c r="E10" s="2">
        <v>400</v>
      </c>
      <c r="F10" s="1">
        <v>20</v>
      </c>
      <c r="G10" s="3">
        <v>420</v>
      </c>
      <c r="H10" s="1" t="s">
        <v>153</v>
      </c>
      <c r="I10" s="36">
        <v>3</v>
      </c>
    </row>
    <row r="11" spans="1:9">
      <c r="A11" s="1" t="s">
        <v>154</v>
      </c>
      <c r="B11" s="1" t="s">
        <v>142</v>
      </c>
      <c r="C11" s="1" t="s">
        <v>18</v>
      </c>
      <c r="D11" s="1">
        <v>5</v>
      </c>
      <c r="E11" s="2">
        <v>1000</v>
      </c>
      <c r="F11" s="1">
        <v>50</v>
      </c>
      <c r="G11" s="3">
        <v>1050</v>
      </c>
      <c r="H11" s="1" t="s">
        <v>155</v>
      </c>
      <c r="I11" s="36">
        <v>3</v>
      </c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K8"/>
  <sheetViews>
    <sheetView workbookViewId="0">
      <selection activeCell="H5" sqref="H5"/>
    </sheetView>
  </sheetViews>
  <sheetFormatPr defaultRowHeight="17.399999999999999"/>
  <cols>
    <col min="1" max="1" width="13.19921875" customWidth="1"/>
  </cols>
  <sheetData>
    <row r="1" spans="1:11" ht="24">
      <c r="A1" s="20" t="s">
        <v>156</v>
      </c>
    </row>
    <row r="3" spans="1:11">
      <c r="A3" s="16" t="s">
        <v>157</v>
      </c>
      <c r="B3" s="16" t="s">
        <v>158</v>
      </c>
      <c r="C3" s="16" t="s">
        <v>159</v>
      </c>
      <c r="D3" s="16" t="s">
        <v>160</v>
      </c>
      <c r="E3" s="16" t="s">
        <v>161</v>
      </c>
      <c r="F3" s="16" t="s">
        <v>162</v>
      </c>
      <c r="J3" s="16" t="s">
        <v>158</v>
      </c>
      <c r="K3" s="16" t="s">
        <v>47</v>
      </c>
    </row>
    <row r="4" spans="1:11">
      <c r="A4" s="21">
        <v>45665</v>
      </c>
      <c r="B4" t="s">
        <v>163</v>
      </c>
      <c r="C4">
        <v>30</v>
      </c>
      <c r="D4">
        <v>2000</v>
      </c>
      <c r="E4" s="22">
        <v>60000</v>
      </c>
      <c r="F4">
        <v>6000</v>
      </c>
      <c r="J4" t="s">
        <v>164</v>
      </c>
      <c r="K4">
        <v>1500</v>
      </c>
    </row>
    <row r="5" spans="1:11">
      <c r="A5" s="21">
        <v>45665</v>
      </c>
      <c r="B5" t="s">
        <v>165</v>
      </c>
      <c r="C5">
        <v>20</v>
      </c>
      <c r="D5">
        <v>1000</v>
      </c>
      <c r="E5" s="22">
        <v>20000</v>
      </c>
      <c r="F5">
        <v>0</v>
      </c>
      <c r="J5" t="s">
        <v>166</v>
      </c>
      <c r="K5">
        <v>1200</v>
      </c>
    </row>
    <row r="6" spans="1:11">
      <c r="A6" s="21">
        <v>45665</v>
      </c>
      <c r="B6" t="s">
        <v>167</v>
      </c>
      <c r="C6">
        <v>10</v>
      </c>
      <c r="D6">
        <v>800</v>
      </c>
      <c r="E6" s="22">
        <v>8000</v>
      </c>
      <c r="F6">
        <v>0</v>
      </c>
      <c r="J6" t="s">
        <v>163</v>
      </c>
      <c r="K6">
        <v>2000</v>
      </c>
    </row>
    <row r="7" spans="1:11">
      <c r="A7" s="21"/>
      <c r="E7" s="22"/>
      <c r="J7" t="s">
        <v>165</v>
      </c>
      <c r="K7">
        <v>1000</v>
      </c>
    </row>
    <row r="8" spans="1:11">
      <c r="J8" t="s">
        <v>167</v>
      </c>
      <c r="K8">
        <v>800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레코드판매량">
          <controlPr defaultSize="0" autoLine="0" r:id="rId5">
            <anchor moveWithCells="1">
              <from>
                <xdr:col>6</xdr:col>
                <xdr:colOff>525780</xdr:colOff>
                <xdr:row>0</xdr:row>
                <xdr:rowOff>220980</xdr:rowOff>
              </from>
              <to>
                <xdr:col>8</xdr:col>
                <xdr:colOff>381000</xdr:colOff>
                <xdr:row>2</xdr:row>
                <xdr:rowOff>114300</xdr:rowOff>
              </to>
            </anchor>
          </controlPr>
        </control>
      </mc:Choice>
      <mc:Fallback>
        <control shapeId="2049" r:id="rId4" name="cmd레코드판매량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G o s R W 4 K E U n C l A A A A 9 w A A A B I A H A B D b 2 5 m a W c v U G F j a 2 F n Z S 5 4 b W w g o h g A K K A U A A A A A A A A A A A A A A A A A A A A A A A A A A A A h Y 8 9 D o I w A I W v Q r r T P z U a U s r g q C R G E + P a 1 A o N 0 B p a L H d z 8 E h e Q Y y i b o 7 v e 9 / w 3 v 1 6 Y 1 n f 1 N F F t U 5 b k w I C M Y i U k f a o T Z G C z p / i B c g 4 2 w h Z i U J F g 2 x c 0 r t j C k r v z w l C I Q Q Y J t C 2 B a I Y E 3 T I 1 z t Z q k a A j 6 z / y 7 E 2 z g s j F e B s / x r D K S T T G S S Y z i F m a K Q s 1 + Z r 0 G H w s / 2 B b N n V v m s V r 2 y 8 2 j I 0 R o b e J / g D U E s D B B Q A A g A I A B q L E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a i x F b K I p H u A 4 A A A A R A A A A E w A c A E Z v c m 1 1 b G F z L 1 N l Y 3 R p b 2 4 x L m 0 g o h g A K K A U A A A A A A A A A A A A A A A A A A A A A A A A A A A A K 0 5 N L s n M z 1 M I h t C G 1 g B Q S w E C L Q A U A A I A C A A a i x F b g o R S c K U A A A D 3 A A A A E g A A A A A A A A A A A A A A A A A A A A A A Q 2 9 u Z m l n L 1 B h Y 2 t h Z 2 U u e G 1 s U E s B A i 0 A F A A C A A g A G o s R W w / K 6 a u k A A A A 6 Q A A A B M A A A A A A A A A A A A A A A A A 8 Q A A A F t D b 2 5 0 Z W 5 0 X 1 R 5 c G V z X S 5 4 b W x Q S w E C L Q A U A A I A C A A a i x F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m S B + B B L 2 X 0 u w j 6 f x f O W j X A A A A A A C A A A A A A A Q Z g A A A A E A A C A A A A A v R c n / Z o j c g b 9 U 0 u F 7 p O 3 c m l 6 S 5 e I G v k C I + g i M s d J U I Q A A A A A O g A A A A A I A A C A A A A B s 9 j u 2 i R h S p 2 x k i c K U e Q W f v z 6 w p R q A l 0 X K O 1 g o j n K y X F A A A A B K 5 j p e a 1 J N W d L / e 6 O i K 4 Y x k 1 B r Y r h S L 1 C o t Q j P z H 2 f c 9 s E j s 9 Q z 8 f s 6 X 4 + f z R B V T 3 / G P i + I c 8 A w 9 K h A c F m d E P E n n A B U N Y e 8 L t X I 7 d G 3 5 q t 5 0 A A A A D 7 l s b L + k K i A v j 7 s O W Z g 5 I 3 U X O l J o 7 d i G Y q n Q b n 4 u s Z 2 l C 8 / w z n V t L U R m W T N Y Y h / U z 3 N B g l / w i r r a p L G Q W 5 B 9 7 i < / D a t a M a s h u p > 
</file>

<file path=customXml/itemProps1.xml><?xml version="1.0" encoding="utf-8"?>
<ds:datastoreItem xmlns:ds="http://schemas.openxmlformats.org/officeDocument/2006/customXml" ds:itemID="{F292C559-8BE4-4C6E-959E-82189CF3BA7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이건희</cp:lastModifiedBy>
  <dcterms:created xsi:type="dcterms:W3CDTF">2023-05-11T11:47:16Z</dcterms:created>
  <dcterms:modified xsi:type="dcterms:W3CDTF">2025-08-17T10:38:49Z</dcterms:modified>
</cp:coreProperties>
</file>