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0375070-90A6-41BC-B1B7-42BCAF1F12A4}" xr6:coauthVersionLast="47" xr6:coauthVersionMax="47" xr10:uidLastSave="{00000000-0000-0000-0000-000000000000}"/>
  <bookViews>
    <workbookView xWindow="0" yWindow="0" windowWidth="11520" windowHeight="12360" firstSheet="1" activeTab="3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" i="2" l="1" a="1"/>
  <c r="O10" i="2" s="1"/>
  <c r="O11" i="2" a="1"/>
  <c r="O11" i="2" s="1"/>
  <c r="O12" i="2" a="1"/>
  <c r="O12" i="2" s="1"/>
  <c r="O9" i="2" a="1"/>
  <c r="O9" i="2" s="1"/>
  <c r="I4" i="2" a="1"/>
  <c r="I4" i="2" s="1"/>
  <c r="I5" i="2" a="1"/>
  <c r="I5" i="2"/>
  <c r="I6" i="2" a="1"/>
  <c r="I6" i="2"/>
  <c r="I7" i="2" a="1"/>
  <c r="I7" i="2"/>
  <c r="I8" i="2" a="1"/>
  <c r="I8" i="2" s="1"/>
  <c r="I9" i="2" a="1"/>
  <c r="I9" i="2"/>
  <c r="I10" i="2" a="1"/>
  <c r="I10" i="2"/>
  <c r="I11" i="2" a="1"/>
  <c r="I11" i="2"/>
  <c r="I12" i="2" a="1"/>
  <c r="I12" i="2" s="1"/>
  <c r="I13" i="2" a="1"/>
  <c r="I13" i="2"/>
  <c r="I14" i="2" a="1"/>
  <c r="I14" i="2"/>
  <c r="I15" i="2" a="1"/>
  <c r="I15" i="2"/>
  <c r="I16" i="2" a="1"/>
  <c r="I16" i="2" s="1"/>
  <c r="I17" i="2" a="1"/>
  <c r="I17" i="2"/>
  <c r="I18" i="2" a="1"/>
  <c r="I18" i="2"/>
  <c r="I19" i="2" a="1"/>
  <c r="I19" i="2"/>
  <c r="I20" i="2" a="1"/>
  <c r="I20" i="2" s="1"/>
  <c r="I21" i="2" a="1"/>
  <c r="I21" i="2"/>
  <c r="I22" i="2" a="1"/>
  <c r="I22" i="2"/>
  <c r="I23" i="2" a="1"/>
  <c r="I23" i="2"/>
  <c r="I24" i="2" a="1"/>
  <c r="I24" i="2" s="1"/>
  <c r="I25" i="2" a="1"/>
  <c r="I25" i="2"/>
  <c r="I26" i="2" a="1"/>
  <c r="I26" i="2"/>
  <c r="I27" i="2" a="1"/>
  <c r="I27" i="2" s="1"/>
  <c r="I28" i="2" a="1"/>
  <c r="I28" i="2" s="1"/>
  <c r="I29" i="2" a="1"/>
  <c r="I29" i="2" s="1"/>
  <c r="I30" i="2" a="1"/>
  <c r="I30" i="2" s="1"/>
  <c r="I3" i="2" a="1"/>
  <c r="I3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N10" i="2" a="1"/>
  <c r="N10" i="2" s="1"/>
  <c r="N11" i="2" a="1"/>
  <c r="N11" i="2" s="1"/>
  <c r="N12" i="2" a="1"/>
  <c r="N12" i="2" s="1"/>
  <c r="N9" i="2" a="1"/>
  <c r="N9" i="2" s="1"/>
  <c r="G17" i="4"/>
  <c r="G13" i="4"/>
  <c r="G7" i="4"/>
  <c r="G19" i="4" s="1"/>
  <c r="G18" i="4"/>
  <c r="G14" i="4"/>
  <c r="G8" i="4"/>
  <c r="G20" i="4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29" i="2" a="1"/>
  <c r="K5" i="2" a="1"/>
  <c r="K21" i="2" a="1"/>
  <c r="K10" i="2" a="1"/>
  <c r="K14" i="2" a="1"/>
  <c r="K18" i="2" a="1"/>
  <c r="K22" i="2" a="1"/>
  <c r="K26" i="2" a="1"/>
  <c r="K30" i="2" a="1"/>
  <c r="K11" i="2" a="1"/>
  <c r="K15" i="2" a="1"/>
  <c r="K19" i="2" a="1"/>
  <c r="K23" i="2" a="1"/>
  <c r="K27" i="2" a="1"/>
  <c r="K8" i="2" a="1"/>
  <c r="K12" i="2" a="1"/>
  <c r="K16" i="2" a="1"/>
  <c r="K20" i="2" a="1"/>
  <c r="K24" i="2" a="1"/>
  <c r="K28" i="2" a="1"/>
  <c r="K9" i="2" a="1"/>
  <c r="K13" i="2" a="1"/>
  <c r="K17" i="2" a="1"/>
  <c r="K25" i="2" a="1"/>
  <c r="K6" i="2" a="1"/>
  <c r="K7" i="2" a="1"/>
  <c r="K3" i="2" a="1"/>
  <c r="K7" i="2" l="1"/>
  <c r="K6" i="2"/>
  <c r="K25" i="2"/>
  <c r="K17" i="2"/>
  <c r="K13" i="2"/>
  <c r="K9" i="2"/>
  <c r="K28" i="2"/>
  <c r="K24" i="2"/>
  <c r="K20" i="2"/>
  <c r="K16" i="2"/>
  <c r="K12" i="2"/>
  <c r="K8" i="2"/>
  <c r="K27" i="2"/>
  <c r="K23" i="2"/>
  <c r="K19" i="2"/>
  <c r="K15" i="2"/>
  <c r="K11" i="2"/>
  <c r="K30" i="2"/>
  <c r="K26" i="2"/>
  <c r="K22" i="2"/>
  <c r="K18" i="2"/>
  <c r="K14" i="2"/>
  <c r="K10" i="2"/>
  <c r="K21" i="2"/>
  <c r="K5" i="2"/>
  <c r="K29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573B87-2678-4724-837E-4EC32EEDEE7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44DCC50-3AD2-419B-B198-75FC52C2C488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Users\Owner\Desktop\2025 총정리_컴활1급실기_정답수정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<sst xmlns="http://schemas.openxmlformats.org/spreadsheetml/2006/main" count="397" uniqueCount="161">
  <si>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</si>
  <si>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</si>
  <si>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</si>
  <si>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</si>
  <si>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</si>
  <si>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</si>
  <si>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</si>
  <si>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</si>
  <si>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</si>
  <si>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</si>
  <si>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</si>
  <si>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</si>
  <si>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</si>
  <si>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</si>
  <si>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</si>
  <si>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</si>
  <si>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</si>
  <si>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</si>
  <si>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</si>
  <si>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</si>
  <si>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</si>
  <si>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</si>
  <si>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</si>
  <si>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</si>
  <si>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</si>
  <si>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</si>
  <si>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</si>
  <si>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</si>
  <si>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</si>
  <si>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</si>
  <si>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</si>
  <si>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</si>
  <si>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</si>
  <si>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</si>
  <si>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</si>
  <si>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</si>
  <si>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</si>
  <si>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</si>
  <si>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</si>
  <si>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</si>
  <si>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</si>
  <si>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</si>
  <si>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</si>
  <si>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</si>
  <si>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</si>
  <si>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</si>
  <si>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</si>
  <si>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</si>
  <si>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</si>
  <si>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</si>
  <si>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</si>
  <si>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</si>
  <si>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</si>
  <si>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</si>
  <si>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</si>
  <si>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</si>
  <si>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</si>
  <si>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</si>
  <si>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</si>
  <si>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</si>
  <si>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</si>
  <si>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</si>
  <si>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</si>
  <si>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</si>
  <si>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</si>
  <si>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</si>
  <si>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</si>
  <si>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</si>
  <si>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</si>
  <si>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</si>
  <si>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</si>
  <si>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</si>
  <si>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</si>
  <si>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</si>
  <si>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</si>
  <si>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</si>
  <si>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</si>
  <si>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</si>
  <si>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</si>
  <si>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</si>
  <si>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</si>
  <si>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</si>
  <si>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</si>
  <si>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</si>
  <si>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</si>
  <si>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</si>
  <si>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</si>
  <si>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</si>
  <si>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</si>
  <si>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</si>
  <si>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</si>
  <si>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</si>
  <si>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</si>
  <si>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</si>
  <si>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</si>
  <si>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</si>
  <si>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</si>
  <si>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</si>
  <si>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</si>
  <si>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</si>
  <si>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</si>
  <si>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</si>
  <si>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</si>
  <si>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</si>
  <si>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</si>
  <si>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</si>
  <si>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</si>
  <si>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</si>
  <si>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</si>
  <si>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</si>
  <si>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</si>
  <si>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</si>
  <si>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</si>
  <si>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</si>
  <si>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</si>
  <si>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</si>
  <si>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</si>
  <si>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</si>
  <si>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</si>
  <si>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</si>
  <si>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</si>
  <si>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</si>
  <si>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</si>
  <si>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</si>
  <si>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</si>
  <si>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</si>
  <si>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</si>
  <si>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</si>
  <si>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</si>
  <si>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</si>
  <si>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</si>
  <si>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</si>
  <si>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</si>
  <si>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</si>
  <si>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</si>
  <si>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</si>
  <si>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</si>
  <si>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</si>
  <si>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</si>
  <si>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</si>
  <si>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</si>
  <si>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</si>
  <si>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</si>
  <si>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[표1]</t>
    <phoneticPr fontId="1" type="noConversion"/>
  </si>
  <si>
    <t>조건</t>
    <phoneticPr fontId="1" type="noConversion"/>
  </si>
  <si>
    <t>가능</t>
  </si>
  <si>
    <t>보류</t>
  </si>
  <si>
    <t>불가능</t>
  </si>
  <si>
    <t>값</t>
  </si>
  <si>
    <t>최대값: 대출금액</t>
  </si>
  <si>
    <t>전체 최대값: 대출금액</t>
  </si>
  <si>
    <t>평균: 연이율</t>
  </si>
  <si>
    <t>전체 평균: 연이율</t>
  </si>
  <si>
    <t>기획부 평균</t>
  </si>
  <si>
    <t>생산부 평균</t>
  </si>
  <si>
    <t>영업부 평균</t>
  </si>
  <si>
    <t>전체 평균</t>
  </si>
  <si>
    <t>기획부 최대</t>
  </si>
  <si>
    <t>생산부 최대</t>
  </si>
  <si>
    <t>영업부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</si>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</sst>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9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6" fontId="0" fillId="0" borderId="1" xfId="2" applyNumberFormat="1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EB9A-41C4-9857-11558441809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4431936"/>
        <c:axId val="333436208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333436208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64431936"/>
        <c:crosses val="max"/>
        <c:crossBetween val="between"/>
        <c:majorUnit val="0.2"/>
      </c:valAx>
      <c:catAx>
        <c:axId val="364431936"/>
        <c:scaling>
          <c:orientation val="minMax"/>
        </c:scaling>
        <c:delete val="1"/>
        <c:axPos val="b"/>
        <c:majorTickMark val="out"/>
        <c:minorTickMark val="none"/>
        <c:tickLblPos val="nextTo"/>
        <c:crossAx val="3334362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40F7998D-3898-E2A1-15D2-966F03725091}"/>
            </a:ext>
          </a:extLst>
        </xdr:cNvPr>
        <xdr:cNvSpPr/>
      </xdr:nvSpPr>
      <xdr:spPr>
        <a:xfrm>
          <a:off x="5326380" y="22098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5997A3A-0323-FCAD-2DCA-E3567A7BC657}"/>
            </a:ext>
          </a:extLst>
        </xdr:cNvPr>
        <xdr:cNvSpPr/>
      </xdr:nvSpPr>
      <xdr:spPr>
        <a:xfrm>
          <a:off x="5326380" y="883920"/>
          <a:ext cx="8534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0</xdr:row>
          <xdr:rowOff>83820</xdr:rowOff>
        </xdr:from>
        <xdr:to>
          <xdr:col>6</xdr:col>
          <xdr:colOff>807720</xdr:colOff>
          <xdr:row>2</xdr:row>
          <xdr:rowOff>68580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Owner" refreshedDate="45657.95327233796" backgroundQuery="1" createdVersion="8" refreshedVersion="8" minRefreshableVersion="3" recordCount="0" supportSubquery="1" supportAdvancedDrill="1" xr:uid="{1473B905-D8C6-4F83-8B8A-11961B2E8BA7}">
  <cacheSource type="external" connectionId="1"/>
  <cacheFields count="4"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Measures].[최대값: 대출금액]" caption="최대값: 대출금액" numFmtId="0" hierarchy="8" level="32767"/>
    <cacheField name="[Measures].[평균: 연이율]" caption="평균: 연이율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DA0156-69E8-428E-88BE-C7D315ACF58C}" name="피벗 테이블1" cacheId="3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2:F13" firstHeaderRow="1" firstDataRow="2" firstDataCol="2"/>
  <pivotFields count="4"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>
      <x v="2"/>
    </i>
  </colItems>
  <dataFields count="2">
    <dataField name="최대값: 대출금액" fld="2" subtotal="max" baseField="1" baseItem="0" numFmtId="41"/>
    <dataField name="평균: 연이율" fld="3" subtotal="average" baseField="1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대출금액"/>
    <pivotHierarchy dragToData="1" caption="평균: 연이율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zoomScale="70" zoomScaleNormal="70" workbookViewId="0">
      <selection activeCell="A3" sqref="A3:H30"/>
    </sheetView>
  </sheetViews>
  <sheetFormatPr defaultRowHeight="17.399999999999999"/>
  <cols>
    <col min="1" max="1" width="8.09765625" customWidth="1"/>
    <col min="2" max="2" width="16.19921875" customWidth="1"/>
    <col min="3" max="3" width="13" customWidth="1"/>
    <col min="4" max="4" width="11.09765625" bestFit="1" customWidth="1"/>
    <col min="5" max="5" width="12.19921875" customWidth="1"/>
    <col min="6" max="6" width="13.19921875" bestFit="1" customWidth="1"/>
    <col min="7" max="7" width="12.8984375" customWidth="1"/>
    <col min="8" max="8" width="7.8984375" customWidth="1"/>
    <col min="9" max="9" width="2.19921875" customWidth="1"/>
    <col min="10" max="10" width="6.69921875" bestFit="1" customWidth="1"/>
    <col min="12" max="12" width="14.09765625" bestFit="1" customWidth="1"/>
    <col min="13" max="13" width="11.09765625" bestFit="1" customWidth="1"/>
  </cols>
  <sheetData>
    <row r="1" spans="1:12">
      <c r="A1" t="s">
        <v>143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1" t="s">
        <v>144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OR(LARGE($G$3:$G$30,3)&lt;=$G3,SMALL($G$3:$G$30,3)&gt;=$G3)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zoomScale="60" zoomScaleNormal="100" workbookViewId="0">
      <selection activeCell="L8" sqref="L8"/>
    </sheetView>
  </sheetViews>
  <sheetFormatPr defaultRowHeight="17.399999999999999"/>
  <cols>
    <col min="1" max="1" width="3" customWidth="1"/>
    <col min="5" max="8" width="10.8984375" bestFit="1" customWidth="1"/>
  </cols>
  <sheetData>
    <row r="1" spans="2:8" ht="21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6">
        <f t="shared" ref="G4:G13" si="0">E4*50%</f>
        <v>1500000</v>
      </c>
      <c r="H4" s="6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6">
        <f t="shared" si="0"/>
        <v>1275000</v>
      </c>
      <c r="H5" s="6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6">
        <f t="shared" si="0"/>
        <v>1250000</v>
      </c>
      <c r="H6" s="6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6">
        <f t="shared" si="0"/>
        <v>1050000</v>
      </c>
      <c r="H7" s="6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6">
        <f t="shared" si="0"/>
        <v>1525000</v>
      </c>
      <c r="H8" s="6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6">
        <f t="shared" si="0"/>
        <v>1200000</v>
      </c>
      <c r="H9" s="6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6">
        <f t="shared" si="0"/>
        <v>1025000</v>
      </c>
      <c r="H10" s="6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6">
        <f t="shared" si="0"/>
        <v>1050000</v>
      </c>
      <c r="H11" s="6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6">
        <f t="shared" si="0"/>
        <v>1475000</v>
      </c>
      <c r="H12" s="6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6">
        <f t="shared" si="0"/>
        <v>1250000</v>
      </c>
      <c r="H13" s="6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topLeftCell="B1" zoomScale="55" zoomScaleNormal="55" workbookViewId="0">
      <selection activeCell="O14" sqref="O14"/>
    </sheetView>
  </sheetViews>
  <sheetFormatPr defaultRowHeight="17.399999999999999"/>
  <cols>
    <col min="1" max="1" width="7.09765625" bestFit="1" customWidth="1"/>
    <col min="2" max="2" width="14.09765625" bestFit="1" customWidth="1"/>
    <col min="3" max="3" width="11.8984375" bestFit="1" customWidth="1"/>
    <col min="4" max="4" width="9" bestFit="1" customWidth="1"/>
    <col min="5" max="6" width="11.09765625" bestFit="1" customWidth="1"/>
    <col min="7" max="7" width="11.8984375" bestFit="1" customWidth="1"/>
    <col min="8" max="8" width="7.09765625" bestFit="1" customWidth="1"/>
    <col min="9" max="9" width="13" bestFit="1" customWidth="1"/>
    <col min="10" max="10" width="11" bestFit="1" customWidth="1"/>
    <col min="11" max="11" width="11.09765625" bestFit="1" customWidth="1"/>
    <col min="12" max="12" width="1.8984375" customWidth="1"/>
    <col min="13" max="13" width="14.19921875" customWidth="1"/>
    <col min="14" max="14" width="13.69921875" bestFit="1" customWidth="1"/>
    <col min="15" max="15" width="18.59765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_xlfn.IFS(AND(($G3/$C3)&lt;=0.5,(YEAR($F3)-YEAR($K$1))&lt;8),"가능",AND(($G3/$C3)&lt;=0.7,(YEAR($F3)-YEAR($K$1))&lt;8),"보류",OR(($G3/$C3)&gt;0.7,(YEAR($F3)-YEAR($K$1))&gt;=8),"불가능")</f>
        <v>보류</v>
      </c>
      <c r="J3" s="29" t="str">
        <f>VLOOKUP(PMT(H3/12,(YEAR(F3)-YEAR(E3))*12,-G3),$M$3:$N$5,2,TRUE)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_xlfn.IFS(AND(($G4/$C4)&lt;=0.5,(YEAR($F4)-YEAR($K$1))&lt;8),"가능",AND(($G4/$C4)&lt;=0.7,(YEAR($F4)-YEAR($K$1))&lt;8),"보류",OR(($G4/$C4)&gt;0.7,(YEAR($F4)-YEAR($K$1))&gt;=8),"불가능")</f>
        <v>불가능</v>
      </c>
      <c r="J4" s="29" t="str">
        <f t="shared" ref="J4:J30" si="0">VLOOKUP(PMT(H4/12,(YEAR(F4)-YEAR(E4))*12,-G4),$M$3:$N$5,2,TRUE)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_xlfn.IFS(AND(($G5/$C5)&lt;=0.5,(YEAR($F5)-YEAR($K$1))&lt;8),"가능",AND(($G5/$C5)&lt;=0.7,(YEAR($F5)-YEAR($K$1))&lt;8),"보류",OR(($G5/$C5)&gt;0.7,(YEAR($F5)-YEAR($K$1))&gt;=8),"불가능")</f>
        <v>불가능</v>
      </c>
      <c r="J5" s="29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_xlfn.IFS(AND(($G6/$C6)&lt;=0.5,(YEAR($F6)-YEAR($K$1))&lt;8),"가능",AND(($G6/$C6)&lt;=0.7,(YEAR($F6)-YEAR($K$1))&lt;8),"보류",OR(($G6/$C6)&gt;0.7,(YEAR($F6)-YEAR($K$1))&gt;=8),"불가능")</f>
        <v>불가능</v>
      </c>
      <c r="J6" s="29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_xlfn.IFS(AND(($G7/$C7)&lt;=0.5,(YEAR($F7)-YEAR($K$1))&lt;8),"가능",AND(($G7/$C7)&lt;=0.7,(YEAR($F7)-YEAR($K$1))&lt;8),"보류",OR(($G7/$C7)&gt;0.7,(YEAR($F7)-YEAR($K$1))&gt;=8),"불가능")</f>
        <v>보류</v>
      </c>
      <c r="J7" s="29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_xlfn.IFS(AND(($G8/$C8)&lt;=0.5,(YEAR($F8)-YEAR($K$1))&lt;8),"가능",AND(($G8/$C8)&lt;=0.7,(YEAR($F8)-YEAR($K$1))&lt;8),"보류",OR(($G8/$C8)&gt;0.7,(YEAR($F8)-YEAR($K$1))&gt;=8),"불가능")</f>
        <v>불가능</v>
      </c>
      <c r="J8" s="29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_xlfn.IFS(AND(($G9/$C9)&lt;=0.5,(YEAR($F9)-YEAR($K$1))&lt;8),"가능",AND(($G9/$C9)&lt;=0.7,(YEAR($F9)-YEAR($K$1))&lt;8),"보류",OR(($G9/$C9)&gt;0.7,(YEAR($F9)-YEAR($K$1))&gt;=8),"불가능")</f>
        <v>불가능</v>
      </c>
      <c r="J9" s="29" t="str">
        <f t="shared" si="0"/>
        <v>중</v>
      </c>
      <c r="K9" s="1" t="str" cm="1">
        <f t="array" ref="K9">fn대출안정성(C9,G9)</f>
        <v/>
      </c>
      <c r="M9" s="1" t="s">
        <v>22</v>
      </c>
      <c r="N9" s="5">
        <f t="array" ref="N9">SUM(IF(($D$3:$D$30=$M9),$G$3:$G$30))</f>
        <v>319181000</v>
      </c>
      <c r="O9" s="12">
        <f t="array" ref="O9">_xlfn.RANK.EQ(MAX(IF(($D$3:$D$30=$M9),$C$3:$C$30)),$C$3:$C$30)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_xlfn.IFS(AND(($G10/$C10)&lt;=0.5,(YEAR($F10)-YEAR($K$1))&lt;8),"가능",AND(($G10/$C10)&lt;=0.7,(YEAR($F10)-YEAR($K$1))&lt;8),"보류",OR(($G10/$C10)&gt;0.7,(YEAR($F10)-YEAR($K$1))&gt;=8),"불가능")</f>
        <v>가능</v>
      </c>
      <c r="J10" s="29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>
        <f t="array" ref="N10">SUM(IF(($D$3:$D$30=$M10),$G$3:$G$30))</f>
        <v>205861000</v>
      </c>
      <c r="O10" s="12">
        <f t="array" ref="O10">_xlfn.RANK.EQ(MAX(IF(($D$3:$D$30=$M10),$C$3:$C$30)),$C$3:$C$30)</f>
        <v>5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_xlfn.IFS(AND(($G11/$C11)&lt;=0.5,(YEAR($F11)-YEAR($K$1))&lt;8),"가능",AND(($G11/$C11)&lt;=0.7,(YEAR($F11)-YEAR($K$1))&lt;8),"보류",OR(($G11/$C11)&gt;0.7,(YEAR($F11)-YEAR($K$1))&gt;=8),"불가능")</f>
        <v>불가능</v>
      </c>
      <c r="J11" s="29" t="str">
        <f t="shared" si="0"/>
        <v>중</v>
      </c>
      <c r="K11" s="1" t="str" cm="1">
        <f t="array" ref="K11">fn대출안정성(C11,G11)</f>
        <v/>
      </c>
      <c r="M11" s="1" t="s">
        <v>13</v>
      </c>
      <c r="N11" s="5">
        <f t="array" ref="N11">SUM(IF(($D$3:$D$30=$M11),$G$3:$G$30))</f>
        <v>190963000</v>
      </c>
      <c r="O11" s="12">
        <f t="array" ref="O11">_xlfn.RANK.EQ(MAX(IF(($D$3:$D$30=$M11),$C$3:$C$30)),$C$3:$C$30)</f>
        <v>4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_xlfn.IFS(AND(($G12/$C12)&lt;=0.5,(YEAR($F12)-YEAR($K$1))&lt;8),"가능",AND(($G12/$C12)&lt;=0.7,(YEAR($F12)-YEAR($K$1))&lt;8),"보류",OR(($G12/$C12)&gt;0.7,(YEAR($F12)-YEAR($K$1))&gt;=8),"불가능")</f>
        <v>가능</v>
      </c>
      <c r="J12" s="29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>
        <f t="array" ref="N12">SUM(IF(($D$3:$D$30=$M12),$G$3:$G$30))</f>
        <v>157216000</v>
      </c>
      <c r="O12" s="12">
        <f t="array" ref="O12">_xlfn.RANK.EQ(MAX(IF(($D$3:$D$30=$M12),$C$3:$C$30)),$C$3:$C$30)</f>
        <v>9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_xlfn.IFS(AND(($G13/$C13)&lt;=0.5,(YEAR($F13)-YEAR($K$1))&lt;8),"가능",AND(($G13/$C13)&lt;=0.7,(YEAR($F13)-YEAR($K$1))&lt;8),"보류",OR(($G13/$C13)&gt;0.7,(YEAR($F13)-YEAR($K$1))&gt;=8),"불가능")</f>
        <v>불가능</v>
      </c>
      <c r="J13" s="29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_xlfn.IFS(AND(($G14/$C14)&lt;=0.5,(YEAR($F14)-YEAR($K$1))&lt;8),"가능",AND(($G14/$C14)&lt;=0.7,(YEAR($F14)-YEAR($K$1))&lt;8),"보류",OR(($G14/$C14)&gt;0.7,(YEAR($F14)-YEAR($K$1))&gt;=8),"불가능")</f>
        <v>보류</v>
      </c>
      <c r="J14" s="29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_xlfn.IFS(AND(($G15/$C15)&lt;=0.5,(YEAR($F15)-YEAR($K$1))&lt;8),"가능",AND(($G15/$C15)&lt;=0.7,(YEAR($F15)-YEAR($K$1))&lt;8),"보류",OR(($G15/$C15)&gt;0.7,(YEAR($F15)-YEAR($K$1))&gt;=8),"불가능")</f>
        <v>보류</v>
      </c>
      <c r="J15" s="29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_xlfn.IFS(AND(($G16/$C16)&lt;=0.5,(YEAR($F16)-YEAR($K$1))&lt;8),"가능",AND(($G16/$C16)&lt;=0.7,(YEAR($F16)-YEAR($K$1))&lt;8),"보류",OR(($G16/$C16)&gt;0.7,(YEAR($F16)-YEAR($K$1))&gt;=8),"불가능")</f>
        <v>불가능</v>
      </c>
      <c r="J16" s="29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_xlfn.IFS(AND(($G17/$C17)&lt;=0.5,(YEAR($F17)-YEAR($K$1))&lt;8),"가능",AND(($G17/$C17)&lt;=0.7,(YEAR($F17)-YEAR($K$1))&lt;8),"보류",OR(($G17/$C17)&gt;0.7,(YEAR($F17)-YEAR($K$1))&gt;=8),"불가능")</f>
        <v>보류</v>
      </c>
      <c r="J17" s="29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_xlfn.IFS(AND(($G18/$C18)&lt;=0.5,(YEAR($F18)-YEAR($K$1))&lt;8),"가능",AND(($G18/$C18)&lt;=0.7,(YEAR($F18)-YEAR($K$1))&lt;8),"보류",OR(($G18/$C18)&gt;0.7,(YEAR($F18)-YEAR($K$1))&gt;=8),"불가능")</f>
        <v>불가능</v>
      </c>
      <c r="J18" s="29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_xlfn.IFS(AND(($G19/$C19)&lt;=0.5,(YEAR($F19)-YEAR($K$1))&lt;8),"가능",AND(($G19/$C19)&lt;=0.7,(YEAR($F19)-YEAR($K$1))&lt;8),"보류",OR(($G19/$C19)&gt;0.7,(YEAR($F19)-YEAR($K$1))&gt;=8),"불가능")</f>
        <v>불가능</v>
      </c>
      <c r="J19" s="29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_xlfn.IFS(AND(($G20/$C20)&lt;=0.5,(YEAR($F20)-YEAR($K$1))&lt;8),"가능",AND(($G20/$C20)&lt;=0.7,(YEAR($F20)-YEAR($K$1))&lt;8),"보류",OR(($G20/$C20)&gt;0.7,(YEAR($F20)-YEAR($K$1))&gt;=8),"불가능")</f>
        <v>보류</v>
      </c>
      <c r="J20" s="29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_xlfn.IFS(AND(($G21/$C21)&lt;=0.5,(YEAR($F21)-YEAR($K$1))&lt;8),"가능",AND(($G21/$C21)&lt;=0.7,(YEAR($F21)-YEAR($K$1))&lt;8),"보류",OR(($G21/$C21)&gt;0.7,(YEAR($F21)-YEAR($K$1))&gt;=8),"불가능")</f>
        <v>가능</v>
      </c>
      <c r="J21" s="29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_xlfn.IFS(AND(($G22/$C22)&lt;=0.5,(YEAR($F22)-YEAR($K$1))&lt;8),"가능",AND(($G22/$C22)&lt;=0.7,(YEAR($F22)-YEAR($K$1))&lt;8),"보류",OR(($G22/$C22)&gt;0.7,(YEAR($F22)-YEAR($K$1))&gt;=8),"불가능")</f>
        <v>보류</v>
      </c>
      <c r="J22" s="29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_xlfn.IFS(AND(($G23/$C23)&lt;=0.5,(YEAR($F23)-YEAR($K$1))&lt;8),"가능",AND(($G23/$C23)&lt;=0.7,(YEAR($F23)-YEAR($K$1))&lt;8),"보류",OR(($G23/$C23)&gt;0.7,(YEAR($F23)-YEAR($K$1))&gt;=8),"불가능")</f>
        <v>불가능</v>
      </c>
      <c r="J23" s="29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_xlfn.IFS(AND(($G24/$C24)&lt;=0.5,(YEAR($F24)-YEAR($K$1))&lt;8),"가능",AND(($G24/$C24)&lt;=0.7,(YEAR($F24)-YEAR($K$1))&lt;8),"보류",OR(($G24/$C24)&gt;0.7,(YEAR($F24)-YEAR($K$1))&gt;=8),"불가능")</f>
        <v>불가능</v>
      </c>
      <c r="J24" s="29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_xlfn.IFS(AND(($G25/$C25)&lt;=0.5,(YEAR($F25)-YEAR($K$1))&lt;8),"가능",AND(($G25/$C25)&lt;=0.7,(YEAR($F25)-YEAR($K$1))&lt;8),"보류",OR(($G25/$C25)&gt;0.7,(YEAR($F25)-YEAR($K$1))&gt;=8),"불가능")</f>
        <v>가능</v>
      </c>
      <c r="J25" s="29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_xlfn.IFS(AND(($G26/$C26)&lt;=0.5,(YEAR($F26)-YEAR($K$1))&lt;8),"가능",AND(($G26/$C26)&lt;=0.7,(YEAR($F26)-YEAR($K$1))&lt;8),"보류",OR(($G26/$C26)&gt;0.7,(YEAR($F26)-YEAR($K$1))&gt;=8),"불가능")</f>
        <v>불가능</v>
      </c>
      <c r="J26" s="29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_xlfn.IFS(AND(($G27/$C27)&lt;=0.5,(YEAR($F27)-YEAR($K$1))&lt;8),"가능",AND(($G27/$C27)&lt;=0.7,(YEAR($F27)-YEAR($K$1))&lt;8),"보류",OR(($G27/$C27)&gt;0.7,(YEAR($F27)-YEAR($K$1))&gt;=8),"불가능")</f>
        <v>불가능</v>
      </c>
      <c r="J27" s="29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_xlfn.IFS(AND(($G28/$C28)&lt;=0.5,(YEAR($F28)-YEAR($K$1))&lt;8),"가능",AND(($G28/$C28)&lt;=0.7,(YEAR($F28)-YEAR($K$1))&lt;8),"보류",OR(($G28/$C28)&gt;0.7,(YEAR($F28)-YEAR($K$1))&gt;=8),"불가능")</f>
        <v>가능</v>
      </c>
      <c r="J28" s="29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_xlfn.IFS(AND(($G29/$C29)&lt;=0.5,(YEAR($F29)-YEAR($K$1))&lt;8),"가능",AND(($G29/$C29)&lt;=0.7,(YEAR($F29)-YEAR($K$1))&lt;8),"보류",OR(($G29/$C29)&gt;0.7,(YEAR($F29)-YEAR($K$1))&gt;=8),"불가능")</f>
        <v>가능</v>
      </c>
      <c r="J29" s="29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_xlfn.IFS(AND(($G30/$C30)&lt;=0.5,(YEAR($F30)-YEAR($K$1))&lt;8),"가능",AND(($G30/$C30)&lt;=0.7,(YEAR($F30)-YEAR($K$1))&lt;8),"보류",OR(($G30/$C30)&gt;0.7,(YEAR($F30)-YEAR($K$1))&gt;=8),"불가능")</f>
        <v>가능</v>
      </c>
      <c r="J30" s="29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2:F13"/>
  <sheetViews>
    <sheetView tabSelected="1" workbookViewId="0">
      <selection activeCell="G3" sqref="G3"/>
    </sheetView>
  </sheetViews>
  <sheetFormatPr defaultRowHeight="17.399999999999999"/>
  <cols>
    <col min="1" max="1" width="3.3984375" customWidth="1"/>
    <col min="2" max="2" width="20.09765625" bestFit="1" customWidth="1"/>
    <col min="3" max="3" width="15.3984375" bestFit="1" customWidth="1"/>
    <col min="4" max="4" width="14.3984375" bestFit="1" customWidth="1"/>
    <col min="5" max="5" width="17.19921875" customWidth="1"/>
    <col min="6" max="7" width="12" bestFit="1" customWidth="1"/>
    <col min="8" max="8" width="14.3984375" bestFit="1" customWidth="1"/>
    <col min="9" max="9" width="18.19921875" bestFit="1" customWidth="1"/>
    <col min="10" max="10" width="16.19921875" bestFit="1" customWidth="1"/>
  </cols>
  <sheetData>
    <row r="2" spans="2:6">
      <c r="D2" s="22" t="s">
        <v>95</v>
      </c>
    </row>
    <row r="3" spans="2:6">
      <c r="B3" s="22" t="s">
        <v>3</v>
      </c>
      <c r="C3" s="22" t="s">
        <v>148</v>
      </c>
      <c r="D3" t="s">
        <v>145</v>
      </c>
      <c r="E3" t="s">
        <v>146</v>
      </c>
      <c r="F3" t="s">
        <v>147</v>
      </c>
    </row>
    <row r="4" spans="2:6">
      <c r="B4" t="s">
        <v>13</v>
      </c>
      <c r="C4" t="s">
        <v>149</v>
      </c>
      <c r="D4" s="23">
        <v>18080000</v>
      </c>
      <c r="E4" s="23">
        <v>38913000</v>
      </c>
      <c r="F4" s="23">
        <v>42420000</v>
      </c>
    </row>
    <row r="5" spans="2:6">
      <c r="C5" t="s">
        <v>151</v>
      </c>
      <c r="D5" s="24">
        <v>1.7999999999999999E-2</v>
      </c>
      <c r="E5" s="24">
        <v>4.3999999999999997E-2</v>
      </c>
      <c r="F5" s="24">
        <v>3.2600000000000004E-2</v>
      </c>
    </row>
    <row r="6" spans="2:6">
      <c r="B6" t="s">
        <v>17</v>
      </c>
      <c r="C6" t="s">
        <v>149</v>
      </c>
      <c r="D6" s="23">
        <v>24804000</v>
      </c>
      <c r="E6" s="23">
        <v>43095000</v>
      </c>
      <c r="F6" s="23">
        <v>50150000</v>
      </c>
    </row>
    <row r="7" spans="2:6">
      <c r="C7" t="s">
        <v>151</v>
      </c>
      <c r="D7" s="24">
        <v>1.2E-2</v>
      </c>
      <c r="E7" s="24">
        <v>2.8999999999999998E-2</v>
      </c>
      <c r="F7" s="24">
        <v>3.5499999999999997E-2</v>
      </c>
    </row>
    <row r="8" spans="2:6">
      <c r="B8" t="s">
        <v>10</v>
      </c>
      <c r="C8" t="s">
        <v>149</v>
      </c>
      <c r="D8" s="23">
        <v>28204000</v>
      </c>
      <c r="E8" s="23">
        <v>32595000</v>
      </c>
      <c r="F8" s="23">
        <v>46931000</v>
      </c>
    </row>
    <row r="9" spans="2:6">
      <c r="C9" t="s">
        <v>151</v>
      </c>
      <c r="D9" s="24">
        <v>3.2333333333333332E-2</v>
      </c>
      <c r="E9" s="24">
        <v>2.7E-2</v>
      </c>
      <c r="F9" s="24">
        <v>2.5999999999999999E-2</v>
      </c>
    </row>
    <row r="10" spans="2:6">
      <c r="B10" t="s">
        <v>22</v>
      </c>
      <c r="C10" t="s">
        <v>149</v>
      </c>
      <c r="D10" s="23">
        <v>37395000</v>
      </c>
      <c r="E10" s="23">
        <v>8262000</v>
      </c>
      <c r="F10" s="23">
        <v>61440000</v>
      </c>
    </row>
    <row r="11" spans="2:6">
      <c r="C11" t="s">
        <v>151</v>
      </c>
      <c r="D11" s="24">
        <v>2.9000000000000001E-2</v>
      </c>
      <c r="E11" s="24">
        <v>2.9000000000000001E-2</v>
      </c>
      <c r="F11" s="24">
        <v>3.1333333333333331E-2</v>
      </c>
    </row>
    <row r="12" spans="2:6">
      <c r="B12" t="s">
        <v>150</v>
      </c>
      <c r="D12" s="23">
        <v>37395000</v>
      </c>
      <c r="E12" s="23">
        <v>43095000</v>
      </c>
      <c r="F12" s="23">
        <v>61440000</v>
      </c>
    </row>
    <row r="13" spans="2:6">
      <c r="B13" t="s">
        <v>152</v>
      </c>
      <c r="D13" s="24">
        <v>2.642857142857143E-2</v>
      </c>
      <c r="E13" s="24">
        <v>3.0571428571428572E-2</v>
      </c>
      <c r="F13" s="24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A2" sqref="A2"/>
    </sheetView>
  </sheetViews>
  <sheetFormatPr defaultRowHeight="17.399999999999999" outlineLevelRow="3"/>
  <cols>
    <col min="1" max="1" width="7.097656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5">
        <v>3000000</v>
      </c>
      <c r="E3" s="25">
        <v>750000</v>
      </c>
      <c r="F3" s="25">
        <v>1500000</v>
      </c>
      <c r="G3" s="25">
        <v>4410000</v>
      </c>
    </row>
    <row r="4" spans="1:7" outlineLevel="3">
      <c r="A4" t="s">
        <v>82</v>
      </c>
      <c r="B4" t="s">
        <v>78</v>
      </c>
      <c r="C4" t="s">
        <v>81</v>
      </c>
      <c r="D4" s="25">
        <v>2500000</v>
      </c>
      <c r="E4" s="25">
        <v>650000</v>
      </c>
      <c r="F4" s="25">
        <v>1250000</v>
      </c>
      <c r="G4" s="25">
        <v>3696000</v>
      </c>
    </row>
    <row r="5" spans="1:7" outlineLevel="3">
      <c r="A5" t="s">
        <v>80</v>
      </c>
      <c r="B5" t="s">
        <v>78</v>
      </c>
      <c r="C5" t="s">
        <v>81</v>
      </c>
      <c r="D5" s="25">
        <v>2550000</v>
      </c>
      <c r="E5" s="25">
        <v>900000</v>
      </c>
      <c r="F5" s="25">
        <v>1275000</v>
      </c>
      <c r="G5" s="25">
        <v>3969000</v>
      </c>
    </row>
    <row r="6" spans="1:7" outlineLevel="3">
      <c r="A6" t="s">
        <v>83</v>
      </c>
      <c r="B6" t="s">
        <v>78</v>
      </c>
      <c r="C6" t="s">
        <v>84</v>
      </c>
      <c r="D6" s="25">
        <v>2100000</v>
      </c>
      <c r="E6" s="25">
        <v>800000</v>
      </c>
      <c r="F6" s="25">
        <v>1050000</v>
      </c>
      <c r="G6" s="25">
        <v>3318000</v>
      </c>
    </row>
    <row r="7" spans="1:7" outlineLevel="2">
      <c r="B7" s="26" t="s">
        <v>157</v>
      </c>
      <c r="D7" s="25"/>
      <c r="E7" s="25"/>
      <c r="F7" s="25"/>
      <c r="G7" s="25">
        <f>SUBTOTAL(4,G3:G6)</f>
        <v>4410000</v>
      </c>
    </row>
    <row r="8" spans="1:7" outlineLevel="1">
      <c r="B8" s="26" t="s">
        <v>153</v>
      </c>
      <c r="D8" s="25"/>
      <c r="E8" s="25"/>
      <c r="F8" s="25"/>
      <c r="G8" s="25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5">
        <v>2400000</v>
      </c>
      <c r="E9" s="25">
        <v>1200000</v>
      </c>
      <c r="F9" s="25">
        <v>1200000</v>
      </c>
      <c r="G9" s="25">
        <v>4032000</v>
      </c>
    </row>
    <row r="10" spans="1:7" outlineLevel="3">
      <c r="A10" t="s">
        <v>89</v>
      </c>
      <c r="B10" t="s">
        <v>86</v>
      </c>
      <c r="C10" t="s">
        <v>84</v>
      </c>
      <c r="D10" s="25">
        <v>2100000</v>
      </c>
      <c r="E10" s="25">
        <v>800000</v>
      </c>
      <c r="F10" s="25">
        <v>1050000</v>
      </c>
      <c r="G10" s="25">
        <v>3318000</v>
      </c>
    </row>
    <row r="11" spans="1:7" outlineLevel="3">
      <c r="A11" t="s">
        <v>88</v>
      </c>
      <c r="B11" t="s">
        <v>86</v>
      </c>
      <c r="C11" t="s">
        <v>84</v>
      </c>
      <c r="D11" s="25">
        <v>2050000</v>
      </c>
      <c r="E11" s="25">
        <v>650000</v>
      </c>
      <c r="F11" s="25">
        <v>1025000</v>
      </c>
      <c r="G11" s="25">
        <v>3129000</v>
      </c>
    </row>
    <row r="12" spans="1:7" outlineLevel="3">
      <c r="A12" t="s">
        <v>85</v>
      </c>
      <c r="B12" t="s">
        <v>86</v>
      </c>
      <c r="C12" t="s">
        <v>79</v>
      </c>
      <c r="D12" s="25">
        <v>3050000</v>
      </c>
      <c r="E12" s="25">
        <v>1000000</v>
      </c>
      <c r="F12" s="25">
        <v>1525000</v>
      </c>
      <c r="G12" s="25">
        <v>4683000</v>
      </c>
    </row>
    <row r="13" spans="1:7" outlineLevel="2">
      <c r="B13" s="26" t="s">
        <v>158</v>
      </c>
      <c r="D13" s="25"/>
      <c r="E13" s="25"/>
      <c r="F13" s="25"/>
      <c r="G13" s="25">
        <f>SUBTOTAL(4,G9:G12)</f>
        <v>4683000</v>
      </c>
    </row>
    <row r="14" spans="1:7" outlineLevel="1">
      <c r="B14" s="26" t="s">
        <v>154</v>
      </c>
      <c r="D14" s="25"/>
      <c r="E14" s="25"/>
      <c r="F14" s="25"/>
      <c r="G14" s="25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5">
        <v>2500000</v>
      </c>
      <c r="E15" s="25">
        <v>1150000</v>
      </c>
      <c r="F15" s="25">
        <v>1250000</v>
      </c>
      <c r="G15" s="25">
        <v>4116000</v>
      </c>
    </row>
    <row r="16" spans="1:7" outlineLevel="3">
      <c r="A16" t="s">
        <v>90</v>
      </c>
      <c r="B16" t="s">
        <v>91</v>
      </c>
      <c r="C16" t="s">
        <v>79</v>
      </c>
      <c r="D16" s="25">
        <v>2950000</v>
      </c>
      <c r="E16" s="25">
        <v>1000000</v>
      </c>
      <c r="F16" s="25">
        <v>1475000</v>
      </c>
      <c r="G16" s="25">
        <v>4557000</v>
      </c>
    </row>
    <row r="17" spans="2:7" outlineLevel="2">
      <c r="B17" s="26" t="s">
        <v>159</v>
      </c>
      <c r="D17" s="25"/>
      <c r="E17" s="25"/>
      <c r="F17" s="25"/>
      <c r="G17" s="25">
        <f>SUBTOTAL(4,G15:G16)</f>
        <v>4557000</v>
      </c>
    </row>
    <row r="18" spans="2:7" outlineLevel="1">
      <c r="B18" s="26" t="s">
        <v>155</v>
      </c>
      <c r="D18" s="25"/>
      <c r="E18" s="25"/>
      <c r="F18" s="25"/>
      <c r="G18" s="25">
        <f>SUBTOTAL(1,G15:G16)</f>
        <v>4336500</v>
      </c>
    </row>
    <row r="19" spans="2:7">
      <c r="B19" s="26" t="s">
        <v>160</v>
      </c>
      <c r="D19" s="25"/>
      <c r="E19" s="25"/>
      <c r="F19" s="25"/>
      <c r="G19" s="25">
        <f>SUBTOTAL(4,G3:G16)</f>
        <v>4683000</v>
      </c>
    </row>
    <row r="20" spans="2:7">
      <c r="B20" s="26" t="s">
        <v>156</v>
      </c>
      <c r="D20" s="25"/>
      <c r="E20" s="25"/>
      <c r="F20" s="25"/>
      <c r="G20" s="25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G3" sqref="G3:G14"/>
    </sheetView>
  </sheetViews>
  <sheetFormatPr defaultRowHeight="17.399999999999999"/>
  <cols>
    <col min="1" max="2" width="7.09765625" bestFit="1" customWidth="1"/>
    <col min="3" max="3" width="5.19921875" bestFit="1" customWidth="1"/>
    <col min="4" max="6" width="10.8984375" bestFit="1" customWidth="1"/>
    <col min="7" max="7" width="15.3984375" bestFit="1" customWidth="1"/>
    <col min="8" max="8" width="2.3984375" customWidth="1"/>
    <col min="9" max="9" width="11.1992187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27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27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27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27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27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27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27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27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27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27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27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27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topLeftCell="A13" workbookViewId="0">
      <selection activeCell="J24" sqref="J24"/>
    </sheetView>
  </sheetViews>
  <sheetFormatPr defaultRowHeight="17.399999999999999"/>
  <cols>
    <col min="1" max="1" width="3.59765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workbookViewId="0"/>
  </sheetViews>
  <sheetFormatPr defaultRowHeight="17.399999999999999"/>
  <cols>
    <col min="2" max="2" width="13.3984375" customWidth="1"/>
    <col min="3" max="3" width="15.19921875" customWidth="1"/>
    <col min="4" max="4" width="15.5" customWidth="1"/>
    <col min="7" max="7" width="13" bestFit="1" customWidth="1"/>
  </cols>
  <sheetData>
    <row r="1" spans="1:7" ht="20.399999999999999">
      <c r="B1" s="28" t="s">
        <v>133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144780</xdr:colOff>
                <xdr:row>0</xdr:row>
                <xdr:rowOff>83820</xdr:rowOff>
              </from>
              <to>
                <xdr:col>6</xdr:col>
                <xdr:colOff>822960</xdr:colOff>
                <xdr:row>2</xdr:row>
                <xdr:rowOff>38100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A 7 a f W e 9 7 w k i l A A A A 9 g A A A B I A H A B D b 2 5 m a W c v U G F j a 2 F n Z S 5 4 b W w g o h g A K K A U A A A A A A A A A A A A A A A A A A A A A A A A A A A A h Y 8 9 D o I w A I W v Q r r T H z B R S S m D o 5 I Y T Y x r U y o 0 Q G t o s d z N w S N 5 B T G K u j m + 7 3 3 D e / f r j W Z D 2 w Q X 2 V l l d A o I x C C Q W p h C 6 T I F v T u F C 5 A x u u W i 5 q U M R l n b Z L B F C i r n z g l C 3 n v o Y 2 i 6 E k U Y E 3 T M N 3 t R y Z a D j 6 z + y 6 H S 1 n E t J G D 0 8 B r D I k j i G S T z J c Q U T Z D m S n + F a N z 7 b H 8 g X f W N 6 z v J a h O u d x R N k a L 3 B / Y A U E s D B B Q A A g A I A A O 2 n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t p 9 Z K I p H u A 4 A A A A R A A A A E w A c A E Z v c m 1 1 b G F z L 1 N l Y 3 R p b 2 4 x L m 0 g o h g A K K A U A A A A A A A A A A A A A A A A A A A A A A A A A A A A K 0 5 N L s n M z 1 M I h t C G 1 g B Q S w E C L Q A U A A I A C A A D t p 9 Z 7 3 v C S K U A A A D 2 A A A A E g A A A A A A A A A A A A A A A A A A A A A A Q 2 9 u Z m l n L 1 B h Y 2 t h Z 2 U u e G 1 s U E s B A i 0 A F A A C A A g A A 7 a f W Q / K 6 a u k A A A A 6 Q A A A B M A A A A A A A A A A A A A A A A A 8 Q A A A F t D b 2 5 0 Z W 5 0 X 1 R 5 c G V z X S 5 4 b W x Q S w E C L Q A U A A I A C A A D t p 9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1 h 6 2 I f Y Q E i 7 H 5 6 b 4 t m 7 G A A A A A A C A A A A A A A Q Z g A A A A E A A C A A A A B 4 8 u Z m 1 I q 0 n 8 Z I O 8 g z j i R e p o n p A 7 V r K x L z Y / W / m 6 4 3 h A A A A A A O g A A A A A I A A C A A A A D f y y + K s k m v e + C R 8 j q K J I 0 f l 9 g x 1 R O K L J 0 c 4 0 2 7 e F F 2 A F A A A A A F A B E v f d x x a z h 4 B 2 o r F Z I b x v d j w 7 8 1 z m w Z I E Y 6 f 8 3 F p j d p X u u O 1 A f x l r O D 4 6 2 d A D X F m o a G 2 3 s Y Y Z J 8 x v T 1 r S T U G a G c x D r d 3 s C e 8 w S P r 4 F v o k A A A A B I j C D u B F e 4 2 v r a h 7 O j t p F j 8 h s V I h 6 w h y x X / Y D v t c L s B Y 9 Z P Y P B d s I h g D y d b M N 1 K Y X S h q r Q q T w G A L p x t v U k 8 9 Z I < / D a t a M a s h u p > 
</file>

<file path=customXml/itemProps1.xml><?xml version="1.0" encoding="utf-8"?>
<ds:datastoreItem xmlns:ds="http://schemas.openxmlformats.org/officeDocument/2006/customXml" ds:itemID="{99982E7F-F86F-4AA8-9F75-99CDAC096C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문예찬</cp:lastModifiedBy>
  <dcterms:created xsi:type="dcterms:W3CDTF">2023-07-14T11:40:39Z</dcterms:created>
  <dcterms:modified xsi:type="dcterms:W3CDTF">2024-12-31T14:39:28Z</dcterms:modified>
</cp:coreProperties>
</file>