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813D83E-FB08-4E77-A24A-53C177C1317F}" xr6:coauthVersionLast="47" xr6:coauthVersionMax="47" xr10:uidLastSave="{00000000-0000-0000-0000-000000000000}"/>
  <bookViews>
    <workbookView xWindow="3210" yWindow="6360" windowWidth="28275" windowHeight="12825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세부 정보1" sheetId="10" r:id="rId5"/>
    <sheet name="시나리오 요약" sheetId="9" r:id="rId6"/>
    <sheet name="분석작업-1" sheetId="5" r:id="rId7"/>
    <sheet name="분석작업-2" sheetId="6" r:id="rId8"/>
    <sheet name="매크로작업" sheetId="8" r:id="rId9"/>
    <sheet name="차트작업" sheetId="7" r:id="rId10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환율">'분석작업-2'!$F$3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8" l="1"/>
  <c r="E6" i="8"/>
  <c r="E7" i="8"/>
  <c r="E8" i="8"/>
  <c r="E9" i="8"/>
  <c r="E10" i="8"/>
  <c r="E11" i="8"/>
  <c r="E4" i="8"/>
  <c r="F36" i="4"/>
  <c r="L18" i="4"/>
  <c r="L19" i="4"/>
  <c r="L20" i="4"/>
  <c r="L21" i="4"/>
  <c r="L22" i="4"/>
  <c r="L23" i="4"/>
  <c r="L24" i="4"/>
  <c r="L25" i="4"/>
  <c r="D18" i="4"/>
  <c r="K3" i="4"/>
  <c r="K4" i="4"/>
  <c r="K5" i="4"/>
  <c r="K6" i="4"/>
  <c r="K7" i="4"/>
  <c r="K8" i="4"/>
  <c r="K9" i="4"/>
  <c r="K10" i="4"/>
  <c r="E10" i="4"/>
  <c r="D19" i="4"/>
  <c r="D20" i="4"/>
  <c r="D21" i="4"/>
  <c r="D22" i="4"/>
  <c r="D23" i="4"/>
  <c r="D24" i="4"/>
  <c r="D25" i="4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<sst xmlns="http://schemas.openxmlformats.org/spreadsheetml/2006/main" count="354" uniqueCount="248">
  <si>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</si>
  <si>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</si>
  <si>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</si>
  <si>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이름</t>
    <phoneticPr fontId="1" type="noConversion"/>
  </si>
  <si>
    <t>튼튼병원 진료 현황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</si>
  <si>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</si>
  <si>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</si>
  <si>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</si>
  <si>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</si>
  <si>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</si>
  <si>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</si>
  <si>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</si>
  <si>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</si>
  <si>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</si>
  <si>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</si>
  <si>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</si>
  <si>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</si>
  <si>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</si>
  <si>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</si>
  <si>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</si>
  <si>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</si>
  <si>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</si>
  <si>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</si>
  <si>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</si>
  <si>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</si>
  <si>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</si>
  <si>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</si>
  <si>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</si>
  <si>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</si>
  <si>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</si>
  <si>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</si>
  <si>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</si>
  <si>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</si>
  <si>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</si>
  <si>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</si>
  <si>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</si>
  <si>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</si>
  <si>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</si>
  <si>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</si>
  <si>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</si>
  <si>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</si>
  <si>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</si>
  <si>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</si>
  <si>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</si>
  <si>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</si>
  <si>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</si>
  <si>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</si>
  <si>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</si>
  <si>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</si>
  <si>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</si>
  <si>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</si>
  <si>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</si>
  <si>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</si>
  <si>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</si>
  <si>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</si>
  <si>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</si>
  <si>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</si>
  <si>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</si>
  <si>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</si>
  <si>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</si>
  <si>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</si>
  <si>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</si>
  <si>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</si>
  <si>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</si>
  <si>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</si>
  <si>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</si>
  <si>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</si>
  <si>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</si>
  <si>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</si>
  <si>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</si>
  <si>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</si>
  <si>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</si>
  <si>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</si>
  <si>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</si>
  <si>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</si>
  <si>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</si>
  <si>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</si>
  <si>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</si>
  <si>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</si>
  <si>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</si>
  <si>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</si>
  <si>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</si>
  <si>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</si>
  <si>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</si>
  <si>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</si>
  <si>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</si>
  <si>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</si>
  <si>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</si>
  <si>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</si>
  <si>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</si>
  <si>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</si>
  <si>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</si>
  <si>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</si>
  <si>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</si>
  <si>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</si>
  <si>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</si>
  <si>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</si>
  <si>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</si>
  <si>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</si>
  <si>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</si>
  <si>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</si>
  <si>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</si>
  <si>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</si>
  <si>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</si>
  <si>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</si>
  <si>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</si>
  <si>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</si>
  <si>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</si>
  <si>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</si>
  <si>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</si>
  <si>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</si>
  <si>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</si>
  <si>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</si>
  <si>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</si>
  <si>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</si>
  <si>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</si>
  <si>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</si>
  <si>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</si>
  <si>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</si>
  <si>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</si>
  <si>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</si>
  <si>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</si>
  <si>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</si>
  <si>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</si>
  <si>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</si>
  <si>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</si>
  <si>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</si>
  <si>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</si>
  <si>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</si>
  <si>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</si>
  <si>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</si>
  <si>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</si>
  <si>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</si>
  <si>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</si>
  <si>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</si>
  <si>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</si>
  <si>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</si>
  <si>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</si>
  <si>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</si>
  <si>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</si>
  <si>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</si>
  <si>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</si>
  <si>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</si>
  <si>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</si>
  <si>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</si>
  <si>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</si>
  <si>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</si>
  <si>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</si>
  <si>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</si>
  <si>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</si>
  <si>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</si>
  <si>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</si>
  <si>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</si>
  <si>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</si>
  <si>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</si>
  <si>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</si>
  <si>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</si>
  <si>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</si>
  <si>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</si>
  <si>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</si>
  <si>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</si>
  <si>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</si>
  <si>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</si>
  <si>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</si>
  <si>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</si>
  <si>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</si>
  <si>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</si>
  <si>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</si>
  <si>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</si>
  <si>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</si>
  <si>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</si>
  <si>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</si>
  <si>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</si>
  <si>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</si>
  <si>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</si>
  <si>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</si>
  <si>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</si>
  <si>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</si>
  <si>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</si>
  <si>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</si>
  <si>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</si>
  <si>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</si>
  <si>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</si>
  <si>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</si>
  <si>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</si>
  <si>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</si>
  <si>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</si>
  <si>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</si>
  <si>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</si>
  <si>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</si>
  <si>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</si>
  <si>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</si>
  <si>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</si>
  <si>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</si>
  <si>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</si>
  <si>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</si>
  <si>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</si>
  <si>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</si>
  <si>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</si>
  <si>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</si>
  <si>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</si>
  <si>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</si>
  <si>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</si>
  <si>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</si>
  <si>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</si>
  <si>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고객아이디</t>
    <phoneticPr fontId="1" type="noConversion"/>
  </si>
  <si>
    <t>가입년도</t>
    <phoneticPr fontId="1" type="noConversion"/>
  </si>
  <si>
    <t>적립포인트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</si>
  <si>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</si>
  <si>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</si>
  <si>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</si>
  <si>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배하준</t>
    <phoneticPr fontId="1" type="noConversion"/>
  </si>
  <si>
    <t>장서영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</si>
  <si>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</si>
  <si>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</si>
  <si>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</si>
  <si>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</si>
  <si>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</si>
  <si>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</si>
  <si>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</si>
  <si>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</si>
  <si>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</si>
  <si>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</si>
  <si>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</si>
  <si>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</si>
  <si>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</si>
  <si>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</si>
  <si>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</si>
  <si>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&lt;&gt;미스터리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</si>
  <si>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</si>
  <si>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</si>
  <si>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</si>
  <si>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</si>
  <si>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</si>
  <si>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$F$12</t>
  </si>
  <si>
    <t>환율인상</t>
  </si>
  <si>
    <t>만든 사람 admin 날짜 2026-08-18</t>
  </si>
  <si>
    <t>환율인하</t>
  </si>
  <si>
    <t>만든 사람 admin 날짜 2026-08-18
수정한 사람 admin 날짜 2026-08-18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</si>
  <si>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</si>
  <si>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</si>
  <si>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</si>
  <si>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</si>
  <si>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</si>
  <si>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</si>
  <si>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</si>
  <si>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합계 : 정산금액 - 구분: 예약, 주차장: 지상-2에 대한 세부 정보</t>
  </si>
  <si>
    <t>이채성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</si>
</sst>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&quot;원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sz val="16"/>
      <color theme="7"/>
      <name val="HY헤드라인M"/>
      <family val="1"/>
      <charset val="129"/>
    </font>
    <font>
      <b/>
      <i/>
      <sz val="16"/>
      <color theme="1"/>
      <name val="맑은 고딕"/>
      <family val="3"/>
      <charset val="129"/>
      <scheme val="minor"/>
    </font>
    <font>
      <u val="double"/>
      <sz val="16"/>
      <color theme="1"/>
      <name val="HY헤드라인M"/>
      <family val="1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vertical="top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41" fontId="0" fillId="0" borderId="14" xfId="0" applyNumberFormat="1" applyBorder="1">
      <alignment vertical="center"/>
    </xf>
    <xf numFmtId="0" fontId="11" fillId="4" borderId="15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2" fillId="5" borderId="0" xfId="0" applyFont="1" applyFill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right" vertical="center"/>
    </xf>
    <xf numFmtId="0" fontId="10" fillId="4" borderId="15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15" fillId="0" borderId="0" xfId="0" applyFont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41" fontId="0" fillId="0" borderId="0" xfId="1" applyFont="1" applyAlignment="1">
      <alignment vertical="center"/>
    </xf>
    <xf numFmtId="19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8" fillId="3" borderId="5" xfId="3" applyFont="1" applyFill="1" applyBorder="1">
      <alignment horizontal="center" vertical="center"/>
    </xf>
    <xf numFmtId="0" fontId="8" fillId="3" borderId="6" xfId="3" applyFont="1" applyFill="1" applyBorder="1">
      <alignment horizontal="center" vertical="center"/>
    </xf>
    <xf numFmtId="0" fontId="8" fillId="3" borderId="7" xfId="3" applyFont="1" applyFill="1" applyBorder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스타일 1" xfId="3" xr:uid="{582E0E07-81D3-4821-B74B-DED98E87865B}"/>
    <cellStyle name="표준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4" formatCode="h:mm:ss\ AM/PM"/>
    </dxf>
    <dxf>
      <numFmt numFmtId="24" formatCode="h:mm:ss\ AM/P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37711245396651"/>
          <c:y val="3.896103896103896E-2"/>
          <c:w val="0.83386498199352987"/>
          <c:h val="0.733124041313017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9250320"/>
        <c:axId val="462551424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46255142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69250320"/>
        <c:crosses val="max"/>
        <c:crossBetween val="between"/>
      </c:valAx>
      <c:catAx>
        <c:axId val="66925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2551424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bg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9220" name="Butto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8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채우기" textlink="">
      <xdr:nvSpPr>
        <xdr:cNvPr id="4" name="사각형: 빗면 3">
          <a:extLst>
            <a:ext uri="{FF2B5EF4-FFF2-40B4-BE49-F238E27FC236}">
              <a16:creationId xmlns:a16="http://schemas.microsoft.com/office/drawing/2014/main" id="{5B6D6152-E730-BE49-5ED0-39DA08B0A3EA}"/>
            </a:ext>
          </a:extLst>
        </xdr:cNvPr>
        <xdr:cNvSpPr/>
      </xdr:nvSpPr>
      <xdr:spPr>
        <a:xfrm>
          <a:off x="4133850" y="1095375"/>
          <a:ext cx="13716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180975</xdr:rowOff>
    </xdr:from>
    <xdr:to>
      <xdr:col>7</xdr:col>
      <xdr:colOff>19050</xdr:colOff>
      <xdr:row>23</xdr:row>
      <xdr:rowOff>180975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6251.999392361111" createdVersion="8" refreshedVersion="8" minRefreshableVersion="3" recordCount="13" xr:uid="{DACC2644-A1A1-4CEB-8013-05B386B8B250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 count="13">
        <s v="61호7459"/>
        <s v="43가6770"/>
        <s v="69가8432"/>
        <s v="51나7326"/>
        <s v="22가3590"/>
        <s v="38나9193"/>
        <s v="37나2896"/>
        <s v="86가4414"/>
        <s v="15사5249"/>
        <s v="32다5229"/>
        <s v="67다4634"/>
        <s v="96가1887"/>
        <s v="83허184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 count="4">
        <n v="3000"/>
        <n v="4000"/>
        <n v="2000"/>
        <n v="1000"/>
      </sharedItems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x v="0"/>
    <x v="0"/>
    <d v="1899-12-30T07:19:00"/>
    <d v="1899-12-30T12:20:00"/>
    <x v="0"/>
    <n v="17535"/>
    <n v="14535"/>
  </r>
  <r>
    <x v="1"/>
    <x v="1"/>
    <x v="0"/>
    <d v="1899-12-30T09:19:00"/>
    <d v="1899-12-30T10:47:00"/>
    <x v="1"/>
    <n v="4480"/>
    <n v="480"/>
  </r>
  <r>
    <x v="2"/>
    <x v="2"/>
    <x v="1"/>
    <d v="1899-12-30T09:39:00"/>
    <d v="1899-12-30T13:27:00"/>
    <x v="0"/>
    <n v="13580"/>
    <n v="10580"/>
  </r>
  <r>
    <x v="0"/>
    <x v="3"/>
    <x v="2"/>
    <d v="1899-12-30T10:15:00"/>
    <d v="1899-12-30T12:52:00"/>
    <x v="2"/>
    <n v="8295"/>
    <n v="6295"/>
  </r>
  <r>
    <x v="0"/>
    <x v="4"/>
    <x v="2"/>
    <d v="1899-12-30T10:25:00"/>
    <d v="1899-12-30T11:30:00"/>
    <x v="2"/>
    <n v="3675"/>
    <n v="1675"/>
  </r>
  <r>
    <x v="1"/>
    <x v="5"/>
    <x v="1"/>
    <d v="1899-12-30T10:40:00"/>
    <d v="1899-12-30T20:50:00"/>
    <x v="1"/>
    <n v="35350"/>
    <n v="31350"/>
  </r>
  <r>
    <x v="2"/>
    <x v="6"/>
    <x v="2"/>
    <d v="1899-12-30T11:45:00"/>
    <d v="1899-12-30T20:21:00"/>
    <x v="0"/>
    <n v="30660"/>
    <n v="27660"/>
  </r>
  <r>
    <x v="0"/>
    <x v="7"/>
    <x v="0"/>
    <d v="1899-12-30T11:46:00"/>
    <d v="1899-12-30T12:27:00"/>
    <x v="2"/>
    <n v="2835"/>
    <n v="835"/>
  </r>
  <r>
    <x v="2"/>
    <x v="8"/>
    <x v="1"/>
    <d v="1899-12-30T12:31:00"/>
    <d v="1899-12-30T21:55:00"/>
    <x v="0"/>
    <n v="32340"/>
    <n v="29340"/>
  </r>
  <r>
    <x v="0"/>
    <x v="9"/>
    <x v="0"/>
    <d v="1899-12-30T13:40:00"/>
    <d v="1899-12-30T15:07:00"/>
    <x v="3"/>
    <n v="5845"/>
    <n v="4845"/>
  </r>
  <r>
    <x v="2"/>
    <x v="10"/>
    <x v="2"/>
    <d v="1899-12-30T13:57:00"/>
    <d v="1899-12-30T14:31:00"/>
    <x v="2"/>
    <n v="2590"/>
    <n v="590"/>
  </r>
  <r>
    <x v="2"/>
    <x v="11"/>
    <x v="2"/>
    <d v="1899-12-30T14:10:00"/>
    <d v="1899-12-30T19:51:00"/>
    <x v="2"/>
    <n v="18935"/>
    <n v="16935"/>
  </r>
  <r>
    <x v="1"/>
    <x v="12"/>
    <x v="1"/>
    <d v="1899-12-30T15:34:00"/>
    <d v="1899-12-30T18:53:00"/>
    <x v="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F99D4B-1DD3-423B-9BAC-701AFEDC9586}" name="피벗 테이블4" cacheId="0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>
      <items count="14">
        <item x="8"/>
        <item x="4"/>
        <item x="9"/>
        <item x="6"/>
        <item x="5"/>
        <item x="1"/>
        <item x="3"/>
        <item x="0"/>
        <item x="10"/>
        <item x="2"/>
        <item x="12"/>
        <item x="7"/>
        <item x="11"/>
        <item t="default"/>
      </items>
    </pivotField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formats count="6">
    <format dxfId="5">
      <pivotArea collapsedLevelsAreSubtotals="1" fieldPosition="0">
        <references count="3">
          <reference field="4294967294" count="1">
            <x v="0"/>
          </reference>
          <reference field="0" count="1" selected="0">
            <x v="0"/>
          </reference>
          <reference field="2" count="1" selected="0">
            <x v="1"/>
          </reference>
        </references>
      </pivotArea>
    </format>
    <format dxfId="4">
      <pivotArea outline="0" collapsedLevelsAreSubtotals="1" fieldPosition="0"/>
    </format>
    <format dxfId="3">
      <pivotArea dataOnly="0" labelOnly="1" fieldPosition="0">
        <references count="1">
          <reference field="0" count="0"/>
        </references>
      </pivotArea>
    </format>
    <format dxfId="2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1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  <format dxfId="0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3A171C-6B21-44E0-A552-E03F647350F8}" name="표1" displayName="표1" ref="A3:H6" totalsRowShown="0">
  <autoFilter ref="A3:H6" xr:uid="{933A171C-6B21-44E0-A552-E03F647350F8}"/>
  <tableColumns count="8">
    <tableColumn id="1" xr3:uid="{93CB3A1F-1769-4924-B7E2-73A6817A29F5}" name="구분"/>
    <tableColumn id="2" xr3:uid="{36902B76-AC14-49C5-A3CF-71DCDC281AE2}" name="차량번호"/>
    <tableColumn id="3" xr3:uid="{AC8AAEA2-1871-44E1-822F-9C31C68DC382}" name="주차장"/>
    <tableColumn id="4" xr3:uid="{AAF888B3-BD6A-4AA5-AFB3-3CE438E29E4D}" name="입차시간" dataDxfId="7"/>
    <tableColumn id="5" xr3:uid="{D80C7489-291A-4C73-B934-F430EA06C2F6}" name="퇴차시간" dataDxfId="6"/>
    <tableColumn id="6" xr3:uid="{DE9F77DA-B635-470D-B8D7-7E9B52B844ED}" name="할인금액"/>
    <tableColumn id="7" xr3:uid="{A6BB309D-676D-4B5B-9EB4-C3E015CD80CC}" name="이용금액"/>
    <tableColumn id="8" xr3:uid="{5FBD8A05-FCED-4DBB-8A99-C71CECD04BD2}" name="정산금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sheetPr codeName="Sheet1"/>
  <dimension ref="A1:E9"/>
  <sheetViews>
    <sheetView tabSelected="1" workbookViewId="0">
      <selection activeCell="D9" sqref="D9"/>
    </sheetView>
  </sheetViews>
  <sheetFormatPr defaultRowHeight="16.5" x14ac:dyDescent="0.3"/>
  <cols>
    <col min="2" max="2" width="10.375" bestFit="1" customWidth="1"/>
    <col min="5" max="5" width="10.375" bestFit="1" customWidth="1"/>
  </cols>
  <sheetData>
    <row r="1" spans="1:5" x14ac:dyDescent="0.3">
      <c r="A1" t="s">
        <v>0</v>
      </c>
    </row>
    <row r="2" spans="1:5" x14ac:dyDescent="0.3">
      <c r="E2" s="16"/>
    </row>
    <row r="3" spans="1:5" x14ac:dyDescent="0.3">
      <c r="A3" t="s">
        <v>204</v>
      </c>
      <c r="B3" t="s">
        <v>205</v>
      </c>
      <c r="C3" t="s">
        <v>1</v>
      </c>
      <c r="D3" t="s">
        <v>206</v>
      </c>
      <c r="E3" s="16" t="s">
        <v>207</v>
      </c>
    </row>
    <row r="4" spans="1:5" x14ac:dyDescent="0.3">
      <c r="A4" t="s">
        <v>208</v>
      </c>
      <c r="B4" t="s">
        <v>222</v>
      </c>
      <c r="C4" t="s">
        <v>213</v>
      </c>
      <c r="D4" t="s">
        <v>216</v>
      </c>
      <c r="E4" s="39">
        <v>168000</v>
      </c>
    </row>
    <row r="5" spans="1:5" x14ac:dyDescent="0.3">
      <c r="A5" t="s">
        <v>209</v>
      </c>
      <c r="B5" t="s">
        <v>223</v>
      </c>
      <c r="C5" t="s">
        <v>214</v>
      </c>
      <c r="D5" t="s">
        <v>217</v>
      </c>
      <c r="E5" s="39">
        <v>71000</v>
      </c>
    </row>
    <row r="6" spans="1:5" x14ac:dyDescent="0.3">
      <c r="A6" t="s">
        <v>210</v>
      </c>
      <c r="B6" t="s">
        <v>224</v>
      </c>
      <c r="C6" t="s">
        <v>215</v>
      </c>
      <c r="D6" t="s">
        <v>218</v>
      </c>
      <c r="E6" s="39">
        <v>16000</v>
      </c>
    </row>
    <row r="7" spans="1:5" x14ac:dyDescent="0.3">
      <c r="A7" t="s">
        <v>247</v>
      </c>
      <c r="B7" t="s">
        <v>225</v>
      </c>
      <c r="C7" t="s">
        <v>215</v>
      </c>
      <c r="D7" t="s">
        <v>219</v>
      </c>
      <c r="E7" s="39">
        <v>49000</v>
      </c>
    </row>
    <row r="8" spans="1:5" x14ac:dyDescent="0.3">
      <c r="A8" t="s">
        <v>211</v>
      </c>
      <c r="B8" t="s">
        <v>226</v>
      </c>
      <c r="C8" t="s">
        <v>213</v>
      </c>
      <c r="D8" t="s">
        <v>220</v>
      </c>
      <c r="E8" s="39">
        <v>125000</v>
      </c>
    </row>
    <row r="9" spans="1:5" x14ac:dyDescent="0.3">
      <c r="A9" t="s">
        <v>212</v>
      </c>
      <c r="B9" t="s">
        <v>227</v>
      </c>
      <c r="C9" t="s">
        <v>215</v>
      </c>
      <c r="D9" t="s">
        <v>221</v>
      </c>
      <c r="E9" s="39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sheetPr codeName="Sheet10"/>
  <dimension ref="A1:E8"/>
  <sheetViews>
    <sheetView workbookViewId="0">
      <selection activeCell="H33" sqref="H33"/>
    </sheetView>
  </sheetViews>
  <sheetFormatPr defaultRowHeight="16.5" x14ac:dyDescent="0.3"/>
  <cols>
    <col min="1" max="1" width="8.875" bestFit="1" customWidth="1"/>
    <col min="4" max="4" width="10.625" bestFit="1" customWidth="1"/>
  </cols>
  <sheetData>
    <row r="1" spans="1:5" ht="20.25" x14ac:dyDescent="0.3">
      <c r="A1" s="8" t="s">
        <v>98</v>
      </c>
      <c r="B1" s="8"/>
      <c r="C1" s="8"/>
      <c r="D1" s="8"/>
      <c r="E1" s="8"/>
    </row>
    <row r="3" spans="1:5" x14ac:dyDescent="0.3">
      <c r="A3" s="2" t="s">
        <v>92</v>
      </c>
      <c r="B3" s="2" t="s">
        <v>94</v>
      </c>
      <c r="C3" s="2" t="s">
        <v>95</v>
      </c>
      <c r="D3" s="2" t="s">
        <v>96</v>
      </c>
      <c r="E3" s="2" t="s">
        <v>97</v>
      </c>
    </row>
    <row r="4" spans="1:5" x14ac:dyDescent="0.3">
      <c r="A4" s="2" t="s">
        <v>99</v>
      </c>
      <c r="B4" s="10">
        <v>850</v>
      </c>
      <c r="C4" s="10">
        <v>882</v>
      </c>
      <c r="D4" s="10">
        <v>560000</v>
      </c>
      <c r="E4" s="9">
        <f>C4/B4</f>
        <v>1.0376470588235294</v>
      </c>
    </row>
    <row r="5" spans="1:5" x14ac:dyDescent="0.3">
      <c r="A5" s="2" t="s">
        <v>100</v>
      </c>
      <c r="B5" s="10">
        <v>1200</v>
      </c>
      <c r="C5" s="10">
        <v>1154</v>
      </c>
      <c r="D5" s="10">
        <v>1250000</v>
      </c>
      <c r="E5" s="9">
        <f t="shared" ref="E5:E8" si="0">C5/B5</f>
        <v>0.96166666666666667</v>
      </c>
    </row>
    <row r="6" spans="1:5" x14ac:dyDescent="0.3">
      <c r="A6" s="2" t="s">
        <v>101</v>
      </c>
      <c r="B6" s="10">
        <v>1500</v>
      </c>
      <c r="C6" s="10">
        <v>1518</v>
      </c>
      <c r="D6" s="10">
        <v>1080000</v>
      </c>
      <c r="E6" s="9">
        <f t="shared" si="0"/>
        <v>1.012</v>
      </c>
    </row>
    <row r="7" spans="1:5" x14ac:dyDescent="0.3">
      <c r="A7" s="2" t="s">
        <v>102</v>
      </c>
      <c r="B7" s="10">
        <v>650</v>
      </c>
      <c r="C7" s="10">
        <v>613</v>
      </c>
      <c r="D7" s="10">
        <v>320000</v>
      </c>
      <c r="E7" s="9">
        <f t="shared" si="0"/>
        <v>0.94307692307692303</v>
      </c>
    </row>
    <row r="8" spans="1:5" x14ac:dyDescent="0.3">
      <c r="A8" s="2" t="s">
        <v>93</v>
      </c>
      <c r="B8" s="10">
        <f>SUM(B4:B7)</f>
        <v>4200</v>
      </c>
      <c r="C8" s="10">
        <f t="shared" ref="C8:D8" si="1">SUM(C4:C7)</f>
        <v>4167</v>
      </c>
      <c r="D8" s="10">
        <f t="shared" si="1"/>
        <v>3210000</v>
      </c>
      <c r="E8" s="9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sheetPr codeName="Sheet2"/>
  <dimension ref="A1:G12"/>
  <sheetViews>
    <sheetView workbookViewId="0">
      <selection activeCell="K4" sqref="K4"/>
    </sheetView>
  </sheetViews>
  <sheetFormatPr defaultRowHeight="16.5" x14ac:dyDescent="0.3"/>
  <cols>
    <col min="2" max="2" width="10.75" bestFit="1" customWidth="1"/>
    <col min="5" max="5" width="8.625" customWidth="1"/>
    <col min="6" max="6" width="10.375" bestFit="1" customWidth="1"/>
    <col min="7" max="7" width="10.625" customWidth="1"/>
  </cols>
  <sheetData>
    <row r="1" spans="1:7" ht="21" thickBot="1" x14ac:dyDescent="0.35">
      <c r="A1" s="47" t="s">
        <v>4</v>
      </c>
      <c r="B1" s="47"/>
      <c r="C1" s="47"/>
      <c r="D1" s="47"/>
      <c r="E1" s="47"/>
      <c r="F1" s="47"/>
      <c r="G1" s="47"/>
    </row>
    <row r="2" spans="1:7" ht="18" thickTop="1" thickBot="1" x14ac:dyDescent="0.35"/>
    <row r="3" spans="1:7" ht="26.25" x14ac:dyDescent="0.3">
      <c r="A3" s="44" t="s">
        <v>2</v>
      </c>
      <c r="B3" s="45"/>
      <c r="C3" s="45"/>
      <c r="D3" s="45"/>
      <c r="E3" s="45"/>
      <c r="F3" s="45"/>
      <c r="G3" s="46"/>
    </row>
    <row r="4" spans="1:7" x14ac:dyDescent="0.3">
      <c r="A4" s="17">
        <v>453257</v>
      </c>
      <c r="B4" s="3">
        <v>45355</v>
      </c>
      <c r="C4" s="2" t="s">
        <v>8</v>
      </c>
      <c r="D4" s="2" t="s">
        <v>5</v>
      </c>
      <c r="E4" s="2">
        <v>35</v>
      </c>
      <c r="F4" s="2">
        <v>3</v>
      </c>
      <c r="G4" s="18">
        <v>5634.5164000000004</v>
      </c>
    </row>
    <row r="5" spans="1:7" x14ac:dyDescent="0.3">
      <c r="A5" s="17">
        <v>618301</v>
      </c>
      <c r="B5" s="3">
        <v>45355</v>
      </c>
      <c r="C5" s="2" t="s">
        <v>13</v>
      </c>
      <c r="D5" s="2" t="s">
        <v>6</v>
      </c>
      <c r="E5" s="2">
        <v>66</v>
      </c>
      <c r="F5" s="2">
        <v>2</v>
      </c>
      <c r="G5" s="18">
        <v>3254.4580999999998</v>
      </c>
    </row>
    <row r="6" spans="1:7" x14ac:dyDescent="0.3">
      <c r="A6" s="17">
        <v>936422</v>
      </c>
      <c r="B6" s="3">
        <v>45356</v>
      </c>
      <c r="C6" s="2" t="s">
        <v>9</v>
      </c>
      <c r="D6" s="2" t="s">
        <v>5</v>
      </c>
      <c r="E6" s="2">
        <v>28</v>
      </c>
      <c r="F6" s="2">
        <v>5</v>
      </c>
      <c r="G6" s="18">
        <v>6257.9633000000003</v>
      </c>
    </row>
    <row r="7" spans="1:7" x14ac:dyDescent="0.3">
      <c r="A7" s="17">
        <v>554286</v>
      </c>
      <c r="B7" s="3">
        <v>45356</v>
      </c>
      <c r="C7" s="2" t="s">
        <v>10</v>
      </c>
      <c r="D7" s="2" t="s">
        <v>5</v>
      </c>
      <c r="E7" s="2">
        <v>44</v>
      </c>
      <c r="F7" s="2">
        <v>3</v>
      </c>
      <c r="G7" s="18">
        <v>6542.8546999999999</v>
      </c>
    </row>
    <row r="8" spans="1:7" x14ac:dyDescent="0.3">
      <c r="A8" s="17">
        <v>607005</v>
      </c>
      <c r="B8" s="3">
        <v>45356</v>
      </c>
      <c r="C8" s="2" t="s">
        <v>11</v>
      </c>
      <c r="D8" s="2" t="s">
        <v>5</v>
      </c>
      <c r="E8" s="2">
        <v>72</v>
      </c>
      <c r="F8" s="2">
        <v>3</v>
      </c>
      <c r="G8" s="18">
        <v>3063.2651000000001</v>
      </c>
    </row>
    <row r="9" spans="1:7" x14ac:dyDescent="0.3">
      <c r="A9" s="17">
        <v>793241</v>
      </c>
      <c r="B9" s="3">
        <v>45357</v>
      </c>
      <c r="C9" s="2" t="s">
        <v>14</v>
      </c>
      <c r="D9" s="2" t="s">
        <v>6</v>
      </c>
      <c r="E9" s="2">
        <v>9</v>
      </c>
      <c r="F9" s="2">
        <v>5</v>
      </c>
      <c r="G9" s="18">
        <v>1807.9087999999999</v>
      </c>
    </row>
    <row r="10" spans="1:7" x14ac:dyDescent="0.3">
      <c r="A10" s="17">
        <v>165028</v>
      </c>
      <c r="B10" s="3">
        <v>45357</v>
      </c>
      <c r="C10" s="2" t="s">
        <v>15</v>
      </c>
      <c r="D10" s="2" t="s">
        <v>6</v>
      </c>
      <c r="E10" s="2">
        <v>16</v>
      </c>
      <c r="F10" s="2">
        <v>2</v>
      </c>
      <c r="G10" s="18">
        <v>2648.5214000000001</v>
      </c>
    </row>
    <row r="11" spans="1:7" x14ac:dyDescent="0.3">
      <c r="A11" s="17">
        <v>296177</v>
      </c>
      <c r="B11" s="3">
        <v>45358</v>
      </c>
      <c r="C11" s="2" t="s">
        <v>12</v>
      </c>
      <c r="D11" s="2" t="s">
        <v>6</v>
      </c>
      <c r="E11" s="2">
        <v>56</v>
      </c>
      <c r="F11" s="2">
        <v>3</v>
      </c>
      <c r="G11" s="18">
        <v>5771.6908000000003</v>
      </c>
    </row>
    <row r="12" spans="1:7" ht="17.25" thickBot="1" x14ac:dyDescent="0.35">
      <c r="A12" s="19">
        <v>819900</v>
      </c>
      <c r="B12" s="20">
        <v>45358</v>
      </c>
      <c r="C12" s="21" t="s">
        <v>7</v>
      </c>
      <c r="D12" s="21" t="s">
        <v>5</v>
      </c>
      <c r="E12" s="21">
        <v>49</v>
      </c>
      <c r="F12" s="21">
        <v>5</v>
      </c>
      <c r="G12" s="22">
        <v>6328.3427000000001</v>
      </c>
    </row>
  </sheetData>
  <mergeCells count="2">
    <mergeCell ref="A3:G3"/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sheetPr codeName="Sheet3"/>
  <dimension ref="A1:M15"/>
  <sheetViews>
    <sheetView workbookViewId="0">
      <selection activeCell="I29" sqref="I29"/>
    </sheetView>
  </sheetViews>
  <sheetFormatPr defaultRowHeight="16.5" x14ac:dyDescent="0.3"/>
  <cols>
    <col min="1" max="1" width="12.375" bestFit="1" customWidth="1"/>
    <col min="2" max="2" width="8.625" customWidth="1"/>
    <col min="3" max="3" width="11.625" customWidth="1"/>
    <col min="4" max="4" width="11.625" bestFit="1" customWidth="1"/>
    <col min="5" max="5" width="9.375" bestFit="1" customWidth="1"/>
    <col min="8" max="8" width="11.125" style="1" customWidth="1"/>
    <col min="9" max="9" width="8.625" style="1"/>
    <col min="10" max="10" width="11.125" style="1" customWidth="1"/>
    <col min="11" max="11" width="12.125" style="1" customWidth="1"/>
    <col min="12" max="12" width="9.625" style="1" customWidth="1"/>
    <col min="13" max="13" width="8.625" style="1"/>
  </cols>
  <sheetData>
    <row r="1" spans="1:13" ht="20.25" x14ac:dyDescent="0.3">
      <c r="A1" s="48" t="s">
        <v>16</v>
      </c>
      <c r="B1" s="48"/>
      <c r="C1" s="48"/>
      <c r="D1" s="48"/>
      <c r="E1" s="48"/>
      <c r="F1" s="48"/>
    </row>
    <row r="3" spans="1:13" x14ac:dyDescent="0.3">
      <c r="A3" s="2" t="s">
        <v>17</v>
      </c>
      <c r="B3" s="2" t="s">
        <v>18</v>
      </c>
      <c r="C3" s="2" t="s">
        <v>20</v>
      </c>
      <c r="D3" s="2" t="s">
        <v>36</v>
      </c>
      <c r="E3" s="2" t="s">
        <v>1</v>
      </c>
      <c r="F3" s="2" t="s">
        <v>19</v>
      </c>
      <c r="H3" s="1" t="s">
        <v>18</v>
      </c>
      <c r="I3" s="1" t="s">
        <v>19</v>
      </c>
    </row>
    <row r="4" spans="1:13" x14ac:dyDescent="0.3">
      <c r="A4" s="2" t="s">
        <v>21</v>
      </c>
      <c r="B4" s="2" t="s">
        <v>34</v>
      </c>
      <c r="C4" s="3">
        <v>45327</v>
      </c>
      <c r="D4" s="2">
        <v>134</v>
      </c>
      <c r="E4" s="2" t="s">
        <v>37</v>
      </c>
      <c r="F4" s="2">
        <v>4</v>
      </c>
      <c r="H4" s="1" t="s">
        <v>228</v>
      </c>
      <c r="I4" s="1">
        <v>5</v>
      </c>
    </row>
    <row r="5" spans="1:13" x14ac:dyDescent="0.3">
      <c r="A5" s="2" t="s">
        <v>30</v>
      </c>
      <c r="B5" s="2" t="s">
        <v>33</v>
      </c>
      <c r="C5" s="3">
        <v>45327</v>
      </c>
      <c r="D5" s="2">
        <v>128</v>
      </c>
      <c r="E5" s="2" t="s">
        <v>37</v>
      </c>
      <c r="F5" s="2">
        <v>5</v>
      </c>
    </row>
    <row r="6" spans="1:13" x14ac:dyDescent="0.3">
      <c r="A6" s="2" t="s">
        <v>31</v>
      </c>
      <c r="B6" s="2" t="s">
        <v>34</v>
      </c>
      <c r="C6" s="3">
        <v>45327</v>
      </c>
      <c r="D6" s="2">
        <v>100</v>
      </c>
      <c r="E6" s="2" t="s">
        <v>39</v>
      </c>
      <c r="F6" s="2">
        <v>5</v>
      </c>
    </row>
    <row r="7" spans="1:13" x14ac:dyDescent="0.3">
      <c r="A7" s="2" t="s">
        <v>24</v>
      </c>
      <c r="B7" s="2" t="s">
        <v>35</v>
      </c>
      <c r="C7" s="3">
        <v>45334</v>
      </c>
      <c r="D7" s="2">
        <v>110</v>
      </c>
      <c r="E7" s="2" t="s">
        <v>38</v>
      </c>
      <c r="F7" s="2">
        <v>3</v>
      </c>
      <c r="H7" s="2" t="s">
        <v>17</v>
      </c>
      <c r="I7" s="2" t="s">
        <v>18</v>
      </c>
      <c r="J7" s="2" t="s">
        <v>20</v>
      </c>
      <c r="K7" s="2" t="s">
        <v>36</v>
      </c>
      <c r="L7" s="2" t="s">
        <v>1</v>
      </c>
      <c r="M7" s="2" t="s">
        <v>19</v>
      </c>
    </row>
    <row r="8" spans="1:13" x14ac:dyDescent="0.3">
      <c r="A8" s="2" t="s">
        <v>26</v>
      </c>
      <c r="B8" s="2" t="s">
        <v>35</v>
      </c>
      <c r="C8" s="3">
        <v>45334</v>
      </c>
      <c r="D8" s="2">
        <v>98</v>
      </c>
      <c r="E8" s="2" t="s">
        <v>39</v>
      </c>
      <c r="F8" s="2">
        <v>5</v>
      </c>
      <c r="H8" s="2" t="s">
        <v>31</v>
      </c>
      <c r="I8" s="2" t="s">
        <v>34</v>
      </c>
      <c r="J8" s="3">
        <v>45327</v>
      </c>
      <c r="K8" s="2">
        <v>100</v>
      </c>
      <c r="L8" s="2" t="s">
        <v>39</v>
      </c>
      <c r="M8" s="2">
        <v>5</v>
      </c>
    </row>
    <row r="9" spans="1:13" x14ac:dyDescent="0.3">
      <c r="A9" s="2" t="s">
        <v>29</v>
      </c>
      <c r="B9" s="2" t="s">
        <v>35</v>
      </c>
      <c r="C9" s="3">
        <v>45334</v>
      </c>
      <c r="D9" s="2">
        <v>90</v>
      </c>
      <c r="E9" s="2" t="s">
        <v>38</v>
      </c>
      <c r="F9" s="2">
        <v>2</v>
      </c>
      <c r="H9" s="2" t="s">
        <v>26</v>
      </c>
      <c r="I9" s="2" t="s">
        <v>35</v>
      </c>
      <c r="J9" s="3">
        <v>45334</v>
      </c>
      <c r="K9" s="2">
        <v>98</v>
      </c>
      <c r="L9" s="2" t="s">
        <v>39</v>
      </c>
      <c r="M9" s="2">
        <v>5</v>
      </c>
    </row>
    <row r="10" spans="1:13" x14ac:dyDescent="0.3">
      <c r="A10" s="2" t="s">
        <v>27</v>
      </c>
      <c r="B10" s="2" t="s">
        <v>34</v>
      </c>
      <c r="C10" s="3">
        <v>45334</v>
      </c>
      <c r="D10" s="2">
        <v>115</v>
      </c>
      <c r="E10" s="2" t="s">
        <v>39</v>
      </c>
      <c r="F10" s="2">
        <v>4</v>
      </c>
      <c r="H10" s="2" t="s">
        <v>25</v>
      </c>
      <c r="I10" s="2" t="s">
        <v>35</v>
      </c>
      <c r="J10" s="3">
        <v>40965</v>
      </c>
      <c r="K10" s="2">
        <v>107</v>
      </c>
      <c r="L10" s="2" t="s">
        <v>38</v>
      </c>
      <c r="M10" s="2">
        <v>5</v>
      </c>
    </row>
    <row r="11" spans="1:13" x14ac:dyDescent="0.3">
      <c r="A11" s="2" t="s">
        <v>28</v>
      </c>
      <c r="B11" s="2" t="s">
        <v>33</v>
      </c>
      <c r="C11" s="3">
        <v>40958</v>
      </c>
      <c r="D11" s="2">
        <v>122</v>
      </c>
      <c r="E11" s="2" t="s">
        <v>37</v>
      </c>
      <c r="F11" s="2">
        <v>3</v>
      </c>
    </row>
    <row r="12" spans="1:13" x14ac:dyDescent="0.3">
      <c r="A12" s="2" t="s">
        <v>32</v>
      </c>
      <c r="B12" s="2" t="s">
        <v>34</v>
      </c>
      <c r="C12" s="3">
        <v>40958</v>
      </c>
      <c r="D12" s="2">
        <v>106</v>
      </c>
      <c r="E12" s="2" t="s">
        <v>37</v>
      </c>
      <c r="F12" s="2">
        <v>3</v>
      </c>
    </row>
    <row r="13" spans="1:13" x14ac:dyDescent="0.3">
      <c r="A13" s="2" t="s">
        <v>22</v>
      </c>
      <c r="B13" s="2" t="s">
        <v>33</v>
      </c>
      <c r="C13" s="3">
        <v>40965</v>
      </c>
      <c r="D13" s="2">
        <v>120</v>
      </c>
      <c r="E13" s="2" t="s">
        <v>37</v>
      </c>
      <c r="F13" s="2">
        <v>4</v>
      </c>
    </row>
    <row r="14" spans="1:13" x14ac:dyDescent="0.3">
      <c r="A14" s="2" t="s">
        <v>23</v>
      </c>
      <c r="B14" s="2" t="s">
        <v>34</v>
      </c>
      <c r="C14" s="3">
        <v>40965</v>
      </c>
      <c r="D14" s="2">
        <v>118</v>
      </c>
      <c r="E14" s="2" t="s">
        <v>39</v>
      </c>
      <c r="F14" s="2">
        <v>2</v>
      </c>
    </row>
    <row r="15" spans="1:13" x14ac:dyDescent="0.3">
      <c r="A15" s="2" t="s">
        <v>25</v>
      </c>
      <c r="B15" s="2" t="s">
        <v>35</v>
      </c>
      <c r="C15" s="3">
        <v>40965</v>
      </c>
      <c r="D15" s="2">
        <v>107</v>
      </c>
      <c r="E15" s="2" t="s">
        <v>38</v>
      </c>
      <c r="F15" s="2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sheetPr codeName="Sheet4"/>
  <dimension ref="A1:L36"/>
  <sheetViews>
    <sheetView workbookViewId="0">
      <selection activeCell="F37" sqref="F37"/>
    </sheetView>
  </sheetViews>
  <sheetFormatPr defaultRowHeight="16.5" x14ac:dyDescent="0.3"/>
  <cols>
    <col min="2" max="4" width="11.625" customWidth="1"/>
    <col min="5" max="5" width="10.375" bestFit="1" customWidth="1"/>
    <col min="7" max="7" width="12.375" bestFit="1" customWidth="1"/>
    <col min="10" max="11" width="10.625" bestFit="1" customWidth="1"/>
    <col min="12" max="12" width="12.375" bestFit="1" customWidth="1"/>
  </cols>
  <sheetData>
    <row r="1" spans="1:11" x14ac:dyDescent="0.3">
      <c r="A1" s="15" t="s">
        <v>194</v>
      </c>
      <c r="B1" s="11" t="s">
        <v>195</v>
      </c>
      <c r="G1" s="15" t="s">
        <v>196</v>
      </c>
      <c r="H1" s="11" t="s">
        <v>197</v>
      </c>
    </row>
    <row r="2" spans="1:11" x14ac:dyDescent="0.3">
      <c r="A2" s="2" t="s">
        <v>112</v>
      </c>
      <c r="B2" s="2" t="s">
        <v>113</v>
      </c>
      <c r="C2" s="2" t="s">
        <v>114</v>
      </c>
      <c r="D2" s="2" t="s">
        <v>115</v>
      </c>
      <c r="E2" s="2" t="s">
        <v>116</v>
      </c>
      <c r="G2" s="2" t="s">
        <v>126</v>
      </c>
      <c r="H2" s="2" t="s">
        <v>3</v>
      </c>
      <c r="I2" s="2" t="s">
        <v>127</v>
      </c>
      <c r="J2" s="2" t="s">
        <v>128</v>
      </c>
      <c r="K2" s="14" t="s">
        <v>129</v>
      </c>
    </row>
    <row r="3" spans="1:11" x14ac:dyDescent="0.3">
      <c r="A3" s="2" t="s">
        <v>117</v>
      </c>
      <c r="B3" s="2" t="s">
        <v>119</v>
      </c>
      <c r="C3" s="2">
        <v>2.75</v>
      </c>
      <c r="D3" s="2">
        <v>275</v>
      </c>
      <c r="E3" s="2">
        <v>4.75</v>
      </c>
      <c r="G3" s="2">
        <v>24020352</v>
      </c>
      <c r="H3" s="2" t="s">
        <v>133</v>
      </c>
      <c r="I3" s="13">
        <v>2.87</v>
      </c>
      <c r="J3" s="10">
        <v>3580000</v>
      </c>
      <c r="K3" s="10">
        <f>J3*(1-HLOOKUP(_xlfn.RANK.EQ(I3,$I$3:$I$10),$G$13:$K$14,2,TRUE))</f>
        <v>3580000</v>
      </c>
    </row>
    <row r="4" spans="1:11" x14ac:dyDescent="0.3">
      <c r="A4" s="2" t="s">
        <v>118</v>
      </c>
      <c r="B4" s="2" t="s">
        <v>124</v>
      </c>
      <c r="C4" s="2">
        <v>1.83</v>
      </c>
      <c r="D4" s="2">
        <v>239</v>
      </c>
      <c r="E4" s="2">
        <v>3.81</v>
      </c>
      <c r="G4" s="2">
        <v>24020967</v>
      </c>
      <c r="H4" s="2" t="s">
        <v>134</v>
      </c>
      <c r="I4" s="13">
        <v>4.12</v>
      </c>
      <c r="J4" s="10">
        <v>3600000</v>
      </c>
      <c r="K4" s="10">
        <f t="shared" ref="K4:K10" si="0">J4*(1-HLOOKUP(_xlfn.RANK.EQ(I4,$I$3:$I$10),$G$13:$K$14,2,TRUE))</f>
        <v>719999.99999999988</v>
      </c>
    </row>
    <row r="5" spans="1:11" x14ac:dyDescent="0.3">
      <c r="A5" s="2" t="s">
        <v>118</v>
      </c>
      <c r="B5" s="2" t="s">
        <v>125</v>
      </c>
      <c r="C5" s="2">
        <v>2.14</v>
      </c>
      <c r="D5" s="2">
        <v>302</v>
      </c>
      <c r="E5" s="2">
        <v>2.94</v>
      </c>
      <c r="G5" s="2">
        <v>23080108</v>
      </c>
      <c r="H5" s="2" t="s">
        <v>135</v>
      </c>
      <c r="I5" s="13">
        <v>3.76</v>
      </c>
      <c r="J5" s="10">
        <v>4150000</v>
      </c>
      <c r="K5" s="10">
        <f t="shared" si="0"/>
        <v>1660000</v>
      </c>
    </row>
    <row r="6" spans="1:11" x14ac:dyDescent="0.3">
      <c r="A6" s="2" t="s">
        <v>117</v>
      </c>
      <c r="B6" s="2" t="s">
        <v>122</v>
      </c>
      <c r="C6" s="2">
        <v>3.23</v>
      </c>
      <c r="D6" s="2">
        <v>261</v>
      </c>
      <c r="E6" s="2">
        <v>5.62</v>
      </c>
      <c r="G6" s="2">
        <v>24020135</v>
      </c>
      <c r="H6" s="2" t="s">
        <v>136</v>
      </c>
      <c r="I6" s="13">
        <v>4.3</v>
      </c>
      <c r="J6" s="10">
        <v>3860000</v>
      </c>
      <c r="K6" s="10">
        <f t="shared" si="0"/>
        <v>0</v>
      </c>
    </row>
    <row r="7" spans="1:11" x14ac:dyDescent="0.3">
      <c r="A7" s="2" t="s">
        <v>117</v>
      </c>
      <c r="B7" s="2" t="s">
        <v>121</v>
      </c>
      <c r="C7" s="2">
        <v>1.98</v>
      </c>
      <c r="D7" s="2">
        <v>225</v>
      </c>
      <c r="E7" s="2">
        <v>3.27</v>
      </c>
      <c r="G7" s="2">
        <v>23080579</v>
      </c>
      <c r="H7" s="2" t="s">
        <v>137</v>
      </c>
      <c r="I7" s="13">
        <v>2.5299999999999998</v>
      </c>
      <c r="J7" s="10">
        <v>4270000</v>
      </c>
      <c r="K7" s="10">
        <f t="shared" si="0"/>
        <v>4270000</v>
      </c>
    </row>
    <row r="8" spans="1:11" x14ac:dyDescent="0.3">
      <c r="A8" s="2" t="s">
        <v>118</v>
      </c>
      <c r="B8" s="2" t="s">
        <v>123</v>
      </c>
      <c r="C8" s="2">
        <v>2.4300000000000002</v>
      </c>
      <c r="D8" s="2">
        <v>195</v>
      </c>
      <c r="E8" s="2">
        <v>4.53</v>
      </c>
      <c r="G8" s="2">
        <v>24020251</v>
      </c>
      <c r="H8" s="2" t="s">
        <v>138</v>
      </c>
      <c r="I8" s="13">
        <v>3.45</v>
      </c>
      <c r="J8" s="10">
        <v>3750000</v>
      </c>
      <c r="K8" s="10">
        <f t="shared" si="0"/>
        <v>3750000</v>
      </c>
    </row>
    <row r="9" spans="1:11" x14ac:dyDescent="0.3">
      <c r="A9" s="2" t="s">
        <v>117</v>
      </c>
      <c r="B9" s="2" t="s">
        <v>120</v>
      </c>
      <c r="C9" s="2">
        <v>3.06</v>
      </c>
      <c r="D9" s="2">
        <v>238</v>
      </c>
      <c r="E9" s="2">
        <v>2.76</v>
      </c>
      <c r="G9" s="2">
        <v>24020608</v>
      </c>
      <c r="H9" s="2" t="s">
        <v>139</v>
      </c>
      <c r="I9" s="13">
        <v>3.89</v>
      </c>
      <c r="J9" s="10">
        <v>3670000</v>
      </c>
      <c r="K9" s="10">
        <f t="shared" si="0"/>
        <v>1468000</v>
      </c>
    </row>
    <row r="10" spans="1:11" x14ac:dyDescent="0.3">
      <c r="A10" s="2" t="s">
        <v>112</v>
      </c>
      <c r="B10" s="49" t="s">
        <v>111</v>
      </c>
      <c r="C10" s="50"/>
      <c r="D10" s="51"/>
      <c r="E10" s="2" t="str">
        <f>INDEX(A3:E9,MATCH(DMAX(A2:E9,5,$A$10:$A$11),E3:E9,0),2)</f>
        <v>로봇공학과</v>
      </c>
      <c r="G10" s="2">
        <v>23080774</v>
      </c>
      <c r="H10" s="2" t="s">
        <v>140</v>
      </c>
      <c r="I10" s="13">
        <v>4.26</v>
      </c>
      <c r="J10" s="10">
        <v>4590000</v>
      </c>
      <c r="K10" s="10">
        <f t="shared" si="0"/>
        <v>917999.99999999977</v>
      </c>
    </row>
    <row r="11" spans="1:11" x14ac:dyDescent="0.3">
      <c r="A11" s="2" t="s">
        <v>117</v>
      </c>
      <c r="G11" s="1"/>
      <c r="H11" s="1"/>
      <c r="I11" s="1"/>
      <c r="J11" s="1"/>
      <c r="K11" s="1"/>
    </row>
    <row r="12" spans="1:11" x14ac:dyDescent="0.3">
      <c r="G12" t="s">
        <v>130</v>
      </c>
    </row>
    <row r="13" spans="1:11" x14ac:dyDescent="0.3">
      <c r="G13" s="2" t="s">
        <v>131</v>
      </c>
      <c r="H13" s="2">
        <v>1</v>
      </c>
      <c r="I13" s="2">
        <v>2</v>
      </c>
      <c r="J13" s="2">
        <v>4</v>
      </c>
      <c r="K13" s="2">
        <v>6</v>
      </c>
    </row>
    <row r="14" spans="1:11" x14ac:dyDescent="0.3">
      <c r="G14" s="2" t="s">
        <v>132</v>
      </c>
      <c r="H14" s="12">
        <v>1</v>
      </c>
      <c r="I14" s="12">
        <v>0.8</v>
      </c>
      <c r="J14" s="12">
        <v>0.6</v>
      </c>
      <c r="K14" s="12">
        <v>0</v>
      </c>
    </row>
    <row r="16" spans="1:11" x14ac:dyDescent="0.3">
      <c r="A16" s="15" t="s">
        <v>198</v>
      </c>
      <c r="B16" s="11" t="s">
        <v>199</v>
      </c>
      <c r="G16" s="15" t="s">
        <v>200</v>
      </c>
      <c r="H16" s="11" t="s">
        <v>201</v>
      </c>
    </row>
    <row r="17" spans="1:12" x14ac:dyDescent="0.3">
      <c r="A17" s="2" t="s">
        <v>141</v>
      </c>
      <c r="B17" s="2" t="s">
        <v>142</v>
      </c>
      <c r="C17" s="2" t="s">
        <v>143</v>
      </c>
      <c r="D17" s="14" t="s">
        <v>144</v>
      </c>
      <c r="G17" s="2" t="s">
        <v>3</v>
      </c>
      <c r="H17" s="2" t="s">
        <v>153</v>
      </c>
      <c r="I17" s="2" t="s">
        <v>154</v>
      </c>
      <c r="J17" s="2" t="s">
        <v>155</v>
      </c>
      <c r="K17" s="2" t="s">
        <v>156</v>
      </c>
      <c r="L17" s="14" t="s">
        <v>157</v>
      </c>
    </row>
    <row r="18" spans="1:12" x14ac:dyDescent="0.3">
      <c r="A18" s="2" t="s">
        <v>145</v>
      </c>
      <c r="B18" s="5">
        <v>43252500</v>
      </c>
      <c r="C18" s="5">
        <v>36765300</v>
      </c>
      <c r="D18" s="6" t="str">
        <f>IF(B18&gt;=MEDIAN($B$18:$B$25),"주요수출국","")</f>
        <v/>
      </c>
      <c r="G18" s="2" t="s">
        <v>158</v>
      </c>
      <c r="H18" s="2">
        <v>3.47</v>
      </c>
      <c r="I18" s="2">
        <v>3.18</v>
      </c>
      <c r="J18" s="2">
        <v>4.05</v>
      </c>
      <c r="K18" s="2">
        <v>3.82</v>
      </c>
      <c r="L18" s="2" t="str">
        <f>CHOOSE(INT(AVERAGE(H18:K18)),"기초수업대+상","초급수업대상","중급수업대상","")</f>
        <v>중급수업대상</v>
      </c>
    </row>
    <row r="19" spans="1:12" x14ac:dyDescent="0.3">
      <c r="A19" s="2" t="s">
        <v>146</v>
      </c>
      <c r="B19" s="5">
        <v>63824100</v>
      </c>
      <c r="C19" s="5">
        <v>54551000</v>
      </c>
      <c r="D19" s="6" t="str">
        <f t="shared" ref="D19:D25" si="1">IF(B19&gt;=MEDIAN($B$18:$B$25),"주요수출국","")</f>
        <v>주요수출국</v>
      </c>
      <c r="G19" s="2" t="s">
        <v>159</v>
      </c>
      <c r="H19" s="2">
        <v>2.99</v>
      </c>
      <c r="I19" s="2">
        <v>3.15</v>
      </c>
      <c r="J19" s="2">
        <v>2.68</v>
      </c>
      <c r="K19" s="2">
        <v>2.71</v>
      </c>
      <c r="L19" s="2" t="str">
        <f t="shared" ref="L19:L25" si="2">CHOOSE(INT(AVERAGE(H19:K19)),"기초수업대상","초급수업대상","중급수업대상","")</f>
        <v>초급수업대상</v>
      </c>
    </row>
    <row r="20" spans="1:12" x14ac:dyDescent="0.3">
      <c r="A20" s="2" t="s">
        <v>147</v>
      </c>
      <c r="B20" s="5">
        <v>34280000</v>
      </c>
      <c r="C20" s="5">
        <v>41045900</v>
      </c>
      <c r="D20" s="6" t="str">
        <f t="shared" si="1"/>
        <v/>
      </c>
      <c r="G20" s="2" t="s">
        <v>160</v>
      </c>
      <c r="H20" s="2">
        <v>3.92</v>
      </c>
      <c r="I20" s="2">
        <v>4.5199999999999996</v>
      </c>
      <c r="J20" s="2">
        <v>4.17</v>
      </c>
      <c r="K20" s="2">
        <v>4.2699999999999996</v>
      </c>
      <c r="L20" s="2" t="str">
        <f t="shared" si="2"/>
        <v/>
      </c>
    </row>
    <row r="21" spans="1:12" x14ac:dyDescent="0.3">
      <c r="A21" s="2" t="s">
        <v>148</v>
      </c>
      <c r="B21" s="5">
        <v>75360200</v>
      </c>
      <c r="C21" s="5">
        <v>65657000</v>
      </c>
      <c r="D21" s="6" t="str">
        <f t="shared" si="1"/>
        <v>주요수출국</v>
      </c>
      <c r="G21" s="2" t="s">
        <v>161</v>
      </c>
      <c r="H21" s="2">
        <v>3.84</v>
      </c>
      <c r="I21" s="2">
        <v>3.51</v>
      </c>
      <c r="J21" s="2">
        <v>3.36</v>
      </c>
      <c r="K21" s="2">
        <v>3.62</v>
      </c>
      <c r="L21" s="2" t="str">
        <f t="shared" si="2"/>
        <v>중급수업대상</v>
      </c>
    </row>
    <row r="22" spans="1:12" x14ac:dyDescent="0.3">
      <c r="A22" s="2" t="s">
        <v>149</v>
      </c>
      <c r="B22" s="5">
        <v>84822400</v>
      </c>
      <c r="C22" s="5">
        <v>97853300</v>
      </c>
      <c r="D22" s="6" t="str">
        <f t="shared" si="1"/>
        <v>주요수출국</v>
      </c>
      <c r="G22" s="2" t="s">
        <v>162</v>
      </c>
      <c r="H22" s="2">
        <v>4.68</v>
      </c>
      <c r="I22" s="2">
        <v>4.76</v>
      </c>
      <c r="J22" s="2">
        <v>4.83</v>
      </c>
      <c r="K22" s="2">
        <v>4.8899999999999997</v>
      </c>
      <c r="L22" s="2" t="str">
        <f t="shared" si="2"/>
        <v/>
      </c>
    </row>
    <row r="23" spans="1:12" x14ac:dyDescent="0.3">
      <c r="A23" s="2" t="s">
        <v>150</v>
      </c>
      <c r="B23" s="5">
        <v>52461000</v>
      </c>
      <c r="C23" s="5">
        <v>44592000</v>
      </c>
      <c r="D23" s="6" t="str">
        <f t="shared" si="1"/>
        <v/>
      </c>
      <c r="G23" s="2" t="s">
        <v>163</v>
      </c>
      <c r="H23" s="2">
        <v>1.95</v>
      </c>
      <c r="I23" s="2">
        <v>1.52</v>
      </c>
      <c r="J23" s="2">
        <v>1.28</v>
      </c>
      <c r="K23" s="2">
        <v>1.63</v>
      </c>
      <c r="L23" s="2" t="str">
        <f t="shared" si="2"/>
        <v>기초수업대상</v>
      </c>
    </row>
    <row r="24" spans="1:12" x14ac:dyDescent="0.3">
      <c r="A24" s="2" t="s">
        <v>151</v>
      </c>
      <c r="B24" s="5">
        <v>69021000</v>
      </c>
      <c r="C24" s="5">
        <v>83487400</v>
      </c>
      <c r="D24" s="6" t="str">
        <f t="shared" si="1"/>
        <v>주요수출국</v>
      </c>
      <c r="G24" s="2" t="s">
        <v>164</v>
      </c>
      <c r="H24" s="2">
        <v>4.25</v>
      </c>
      <c r="I24" s="2">
        <v>4.22</v>
      </c>
      <c r="J24" s="2">
        <v>4.05</v>
      </c>
      <c r="K24" s="2">
        <v>4.16</v>
      </c>
      <c r="L24" s="2" t="str">
        <f t="shared" si="2"/>
        <v/>
      </c>
    </row>
    <row r="25" spans="1:12" x14ac:dyDescent="0.3">
      <c r="A25" s="2" t="s">
        <v>152</v>
      </c>
      <c r="B25" s="5">
        <v>49240000</v>
      </c>
      <c r="C25" s="5">
        <v>58104900</v>
      </c>
      <c r="D25" s="6" t="str">
        <f t="shared" si="1"/>
        <v/>
      </c>
      <c r="G25" s="2" t="s">
        <v>165</v>
      </c>
      <c r="H25" s="2">
        <v>2.2599999999999998</v>
      </c>
      <c r="I25" s="2">
        <v>2.54</v>
      </c>
      <c r="J25" s="2">
        <v>2.38</v>
      </c>
      <c r="K25" s="2">
        <v>2.4300000000000002</v>
      </c>
      <c r="L25" s="2" t="str">
        <f t="shared" si="2"/>
        <v>초급수업대상</v>
      </c>
    </row>
    <row r="27" spans="1:12" x14ac:dyDescent="0.3">
      <c r="A27" s="15" t="s">
        <v>202</v>
      </c>
      <c r="B27" s="11" t="s">
        <v>203</v>
      </c>
    </row>
    <row r="28" spans="1:12" x14ac:dyDescent="0.3">
      <c r="A28" s="2" t="s">
        <v>166</v>
      </c>
      <c r="B28" s="2" t="s">
        <v>167</v>
      </c>
      <c r="C28" s="2" t="s">
        <v>168</v>
      </c>
      <c r="D28" s="2" t="s">
        <v>169</v>
      </c>
      <c r="E28" s="2" t="s">
        <v>170</v>
      </c>
      <c r="F28" s="2" t="s">
        <v>171</v>
      </c>
    </row>
    <row r="29" spans="1:12" x14ac:dyDescent="0.3">
      <c r="A29" s="2">
        <v>3333</v>
      </c>
      <c r="B29" s="2" t="s">
        <v>173</v>
      </c>
      <c r="C29" s="3">
        <v>45356</v>
      </c>
      <c r="D29" s="2" t="s">
        <v>192</v>
      </c>
      <c r="E29" s="2" t="s">
        <v>180</v>
      </c>
      <c r="F29" s="5">
        <v>16900</v>
      </c>
    </row>
    <row r="30" spans="1:12" x14ac:dyDescent="0.3">
      <c r="A30" s="2">
        <v>1111</v>
      </c>
      <c r="B30" s="2" t="s">
        <v>177</v>
      </c>
      <c r="C30" s="3">
        <v>45358</v>
      </c>
      <c r="D30" s="2" t="s">
        <v>189</v>
      </c>
      <c r="E30" s="2" t="s">
        <v>181</v>
      </c>
      <c r="F30" s="5">
        <v>24500</v>
      </c>
    </row>
    <row r="31" spans="1:12" x14ac:dyDescent="0.3">
      <c r="A31" s="2">
        <v>2222</v>
      </c>
      <c r="B31" s="2" t="s">
        <v>178</v>
      </c>
      <c r="C31" s="3">
        <v>45361</v>
      </c>
      <c r="D31" s="2" t="s">
        <v>187</v>
      </c>
      <c r="E31" s="2" t="s">
        <v>182</v>
      </c>
      <c r="F31" s="5">
        <v>18300</v>
      </c>
    </row>
    <row r="32" spans="1:12" x14ac:dyDescent="0.3">
      <c r="A32" s="2">
        <v>3333</v>
      </c>
      <c r="B32" s="2" t="s">
        <v>174</v>
      </c>
      <c r="C32" s="3">
        <v>45364</v>
      </c>
      <c r="D32" s="2" t="s">
        <v>193</v>
      </c>
      <c r="E32" s="2" t="s">
        <v>183</v>
      </c>
      <c r="F32" s="5">
        <v>15200</v>
      </c>
    </row>
    <row r="33" spans="1:6" x14ac:dyDescent="0.3">
      <c r="A33" s="2">
        <v>1111</v>
      </c>
      <c r="B33" s="2" t="s">
        <v>175</v>
      </c>
      <c r="C33" s="3">
        <v>45369</v>
      </c>
      <c r="D33" s="2" t="s">
        <v>190</v>
      </c>
      <c r="E33" s="2" t="s">
        <v>184</v>
      </c>
      <c r="F33" s="5">
        <v>19000</v>
      </c>
    </row>
    <row r="34" spans="1:6" x14ac:dyDescent="0.3">
      <c r="A34" s="2">
        <v>1111</v>
      </c>
      <c r="B34" s="2" t="s">
        <v>176</v>
      </c>
      <c r="C34" s="3">
        <v>45375</v>
      </c>
      <c r="D34" s="2" t="s">
        <v>191</v>
      </c>
      <c r="E34" s="2" t="s">
        <v>185</v>
      </c>
      <c r="F34" s="5">
        <v>21600</v>
      </c>
    </row>
    <row r="35" spans="1:6" x14ac:dyDescent="0.3">
      <c r="A35" s="2">
        <v>2222</v>
      </c>
      <c r="B35" s="2" t="s">
        <v>179</v>
      </c>
      <c r="C35" s="3">
        <v>45378</v>
      </c>
      <c r="D35" s="2" t="s">
        <v>188</v>
      </c>
      <c r="E35" s="2" t="s">
        <v>186</v>
      </c>
      <c r="F35" s="5">
        <v>17500</v>
      </c>
    </row>
    <row r="36" spans="1:6" x14ac:dyDescent="0.3">
      <c r="A36" s="49" t="s">
        <v>172</v>
      </c>
      <c r="B36" s="50"/>
      <c r="C36" s="50"/>
      <c r="D36" s="50"/>
      <c r="E36" s="51"/>
      <c r="F36" s="2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C5AAF-6914-49D2-A3FD-0A922FF1F9AC}">
  <sheetPr codeName="Sheet5"/>
  <dimension ref="A1:H6"/>
  <sheetViews>
    <sheetView workbookViewId="0">
      <selection activeCell="A3" sqref="A3:H6"/>
    </sheetView>
  </sheetViews>
  <sheetFormatPr defaultRowHeight="16.5" x14ac:dyDescent="0.3"/>
  <cols>
    <col min="1" max="1" width="9.125" bestFit="1" customWidth="1"/>
    <col min="2" max="2" width="11.25" bestFit="1" customWidth="1"/>
    <col min="3" max="3" width="9.375" bestFit="1" customWidth="1"/>
    <col min="4" max="4" width="12.125" bestFit="1" customWidth="1"/>
    <col min="5" max="5" width="11.875" bestFit="1" customWidth="1"/>
    <col min="6" max="8" width="11.25" bestFit="1" customWidth="1"/>
  </cols>
  <sheetData>
    <row r="1" spans="1:8" x14ac:dyDescent="0.3">
      <c r="A1" s="41" t="s">
        <v>246</v>
      </c>
    </row>
    <row r="3" spans="1:8" x14ac:dyDescent="0.3">
      <c r="A3" t="s">
        <v>44</v>
      </c>
      <c r="B3" t="s">
        <v>41</v>
      </c>
      <c r="C3" t="s">
        <v>45</v>
      </c>
      <c r="D3" t="s">
        <v>42</v>
      </c>
      <c r="E3" t="s">
        <v>43</v>
      </c>
      <c r="F3" t="s">
        <v>46</v>
      </c>
      <c r="G3" t="s">
        <v>47</v>
      </c>
      <c r="H3" t="s">
        <v>48</v>
      </c>
    </row>
    <row r="4" spans="1:8" x14ac:dyDescent="0.3">
      <c r="A4" t="s">
        <v>49</v>
      </c>
      <c r="B4" t="s">
        <v>62</v>
      </c>
      <c r="C4" t="s">
        <v>50</v>
      </c>
      <c r="D4" s="40">
        <v>0.30486111111111114</v>
      </c>
      <c r="E4" s="40">
        <v>0.51388888888888884</v>
      </c>
      <c r="F4">
        <v>3000</v>
      </c>
      <c r="G4">
        <v>17535</v>
      </c>
      <c r="H4">
        <v>14535</v>
      </c>
    </row>
    <row r="5" spans="1:8" x14ac:dyDescent="0.3">
      <c r="A5" t="s">
        <v>49</v>
      </c>
      <c r="B5" t="s">
        <v>57</v>
      </c>
      <c r="C5" t="s">
        <v>50</v>
      </c>
      <c r="D5" s="40">
        <v>0.56944444444444442</v>
      </c>
      <c r="E5" s="40">
        <v>0.62986111111111109</v>
      </c>
      <c r="F5">
        <v>1000</v>
      </c>
      <c r="G5">
        <v>5845</v>
      </c>
      <c r="H5">
        <v>4845</v>
      </c>
    </row>
    <row r="6" spans="1:8" x14ac:dyDescent="0.3">
      <c r="A6" t="s">
        <v>49</v>
      </c>
      <c r="B6" t="s">
        <v>66</v>
      </c>
      <c r="C6" t="s">
        <v>50</v>
      </c>
      <c r="D6" s="40">
        <v>0.49027777777777776</v>
      </c>
      <c r="E6" s="40">
        <v>0.51875000000000004</v>
      </c>
      <c r="F6">
        <v>2000</v>
      </c>
      <c r="G6">
        <v>2835</v>
      </c>
      <c r="H6">
        <v>835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4A194-B08C-4CBF-A18D-0C48B08FA278}">
  <sheetPr codeName="Sheet7">
    <outlinePr summaryBelow="0"/>
  </sheetPr>
  <dimension ref="B1:F11"/>
  <sheetViews>
    <sheetView showGridLines="0" workbookViewId="0">
      <selection activeCell="G7" sqref="G7"/>
    </sheetView>
  </sheetViews>
  <sheetFormatPr defaultRowHeight="16.5" outlineLevelRow="1" outlineLevelCol="1" x14ac:dyDescent="0.3"/>
  <cols>
    <col min="3" max="3" width="6.375" bestFit="1" customWidth="1"/>
    <col min="4" max="6" width="11.875" bestFit="1" customWidth="1" outlineLevel="1"/>
  </cols>
  <sheetData>
    <row r="1" spans="2:6" ht="17.25" thickBot="1" x14ac:dyDescent="0.35"/>
    <row r="2" spans="2:6" x14ac:dyDescent="0.3">
      <c r="B2" s="27" t="s">
        <v>239</v>
      </c>
      <c r="C2" s="28"/>
      <c r="D2" s="34"/>
      <c r="E2" s="34"/>
      <c r="F2" s="34"/>
    </row>
    <row r="3" spans="2:6" collapsed="1" x14ac:dyDescent="0.3">
      <c r="B3" s="26"/>
      <c r="C3" s="26"/>
      <c r="D3" s="35" t="s">
        <v>241</v>
      </c>
      <c r="E3" s="35" t="s">
        <v>235</v>
      </c>
      <c r="F3" s="35" t="s">
        <v>237</v>
      </c>
    </row>
    <row r="4" spans="2:6" ht="81" hidden="1" outlineLevel="1" x14ac:dyDescent="0.3">
      <c r="B4" s="30"/>
      <c r="C4" s="30"/>
      <c r="E4" s="37" t="s">
        <v>236</v>
      </c>
      <c r="F4" s="37" t="s">
        <v>238</v>
      </c>
    </row>
    <row r="5" spans="2:6" x14ac:dyDescent="0.3">
      <c r="B5" s="31" t="s">
        <v>240</v>
      </c>
      <c r="C5" s="32"/>
      <c r="D5" s="29"/>
      <c r="E5" s="29"/>
      <c r="F5" s="29"/>
    </row>
    <row r="6" spans="2:6" outlineLevel="1" x14ac:dyDescent="0.3">
      <c r="B6" s="30"/>
      <c r="C6" s="30" t="s">
        <v>233</v>
      </c>
      <c r="D6" s="24">
        <v>1200</v>
      </c>
      <c r="E6" s="36">
        <v>1250</v>
      </c>
      <c r="F6" s="36">
        <v>1150</v>
      </c>
    </row>
    <row r="7" spans="2:6" x14ac:dyDescent="0.3">
      <c r="B7" s="31" t="s">
        <v>242</v>
      </c>
      <c r="C7" s="32"/>
      <c r="D7" s="29"/>
      <c r="E7" s="29"/>
      <c r="F7" s="29"/>
    </row>
    <row r="8" spans="2:6" ht="17.25" outlineLevel="1" thickBot="1" x14ac:dyDescent="0.35">
      <c r="B8" s="33"/>
      <c r="C8" s="33" t="s">
        <v>234</v>
      </c>
      <c r="D8" s="25">
        <v>69324000</v>
      </c>
      <c r="E8" s="25">
        <v>72212500</v>
      </c>
      <c r="F8" s="25">
        <v>66435500</v>
      </c>
    </row>
    <row r="9" spans="2:6" x14ac:dyDescent="0.3">
      <c r="B9" t="s">
        <v>243</v>
      </c>
    </row>
    <row r="10" spans="2:6" x14ac:dyDescent="0.3">
      <c r="B10" t="s">
        <v>244</v>
      </c>
    </row>
    <row r="11" spans="2:6" x14ac:dyDescent="0.3">
      <c r="B11" t="s">
        <v>245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sheetPr codeName="Sheet6"/>
  <dimension ref="A1:H30"/>
  <sheetViews>
    <sheetView topLeftCell="A6" workbookViewId="0">
      <selection activeCell="H33" sqref="H33"/>
    </sheetView>
  </sheetViews>
  <sheetFormatPr defaultRowHeight="16.5" x14ac:dyDescent="0.3"/>
  <cols>
    <col min="1" max="1" width="19.375" bestFit="1" customWidth="1"/>
    <col min="2" max="2" width="11.875" bestFit="1" customWidth="1"/>
    <col min="3" max="4" width="8.375" bestFit="1" customWidth="1"/>
    <col min="5" max="5" width="10.5" bestFit="1" customWidth="1"/>
    <col min="6" max="7" width="15.25" bestFit="1" customWidth="1"/>
    <col min="8" max="9" width="20.125" bestFit="1" customWidth="1"/>
  </cols>
  <sheetData>
    <row r="1" spans="1:8" ht="20.25" x14ac:dyDescent="0.3">
      <c r="A1" s="48" t="s">
        <v>40</v>
      </c>
      <c r="B1" s="48"/>
      <c r="C1" s="48"/>
      <c r="D1" s="48"/>
      <c r="E1" s="48"/>
      <c r="F1" s="48"/>
      <c r="G1" s="48"/>
      <c r="H1" s="48"/>
    </row>
    <row r="3" spans="1:8" x14ac:dyDescent="0.3">
      <c r="A3" s="2" t="s">
        <v>44</v>
      </c>
      <c r="B3" s="2" t="s">
        <v>41</v>
      </c>
      <c r="C3" s="2" t="s">
        <v>45</v>
      </c>
      <c r="D3" s="2" t="s">
        <v>42</v>
      </c>
      <c r="E3" s="2" t="s">
        <v>43</v>
      </c>
      <c r="F3" s="2" t="s">
        <v>46</v>
      </c>
      <c r="G3" s="2" t="s">
        <v>47</v>
      </c>
      <c r="H3" s="2" t="s">
        <v>48</v>
      </c>
    </row>
    <row r="4" spans="1:8" x14ac:dyDescent="0.3">
      <c r="A4" s="2" t="s">
        <v>49</v>
      </c>
      <c r="B4" s="2" t="s">
        <v>62</v>
      </c>
      <c r="C4" s="2" t="s">
        <v>50</v>
      </c>
      <c r="D4" s="4">
        <v>0.30486111111111108</v>
      </c>
      <c r="E4" s="4">
        <v>0.51388888888888895</v>
      </c>
      <c r="F4" s="5">
        <v>3000</v>
      </c>
      <c r="G4" s="5">
        <v>17535</v>
      </c>
      <c r="H4" s="5">
        <v>14535</v>
      </c>
    </row>
    <row r="5" spans="1:8" x14ac:dyDescent="0.3">
      <c r="A5" s="2" t="s">
        <v>54</v>
      </c>
      <c r="B5" s="2" t="s">
        <v>60</v>
      </c>
      <c r="C5" s="2" t="s">
        <v>50</v>
      </c>
      <c r="D5" s="4">
        <v>0.38819444444444445</v>
      </c>
      <c r="E5" s="4">
        <v>0.44930555555555557</v>
      </c>
      <c r="F5" s="5">
        <v>4000</v>
      </c>
      <c r="G5" s="5">
        <v>4480</v>
      </c>
      <c r="H5" s="5">
        <v>480</v>
      </c>
    </row>
    <row r="6" spans="1:8" x14ac:dyDescent="0.3">
      <c r="A6" s="2" t="s">
        <v>51</v>
      </c>
      <c r="B6" s="2" t="s">
        <v>64</v>
      </c>
      <c r="C6" s="2" t="s">
        <v>53</v>
      </c>
      <c r="D6" s="4">
        <v>0.40208333333333335</v>
      </c>
      <c r="E6" s="4">
        <v>0.56041666666666667</v>
      </c>
      <c r="F6" s="5">
        <v>3000</v>
      </c>
      <c r="G6" s="5">
        <v>13580</v>
      </c>
      <c r="H6" s="5">
        <v>10580</v>
      </c>
    </row>
    <row r="7" spans="1:8" x14ac:dyDescent="0.3">
      <c r="A7" s="2" t="s">
        <v>49</v>
      </c>
      <c r="B7" s="2" t="s">
        <v>61</v>
      </c>
      <c r="C7" s="2" t="s">
        <v>55</v>
      </c>
      <c r="D7" s="4">
        <v>0.42708333333333331</v>
      </c>
      <c r="E7" s="4">
        <v>0.53611111111111109</v>
      </c>
      <c r="F7" s="5">
        <v>2000</v>
      </c>
      <c r="G7" s="5">
        <v>8295</v>
      </c>
      <c r="H7" s="5">
        <v>6295</v>
      </c>
    </row>
    <row r="8" spans="1:8" x14ac:dyDescent="0.3">
      <c r="A8" s="2" t="s">
        <v>49</v>
      </c>
      <c r="B8" s="2" t="s">
        <v>56</v>
      </c>
      <c r="C8" s="2" t="s">
        <v>55</v>
      </c>
      <c r="D8" s="4">
        <v>0.43402777777777773</v>
      </c>
      <c r="E8" s="4">
        <v>0.47916666666666669</v>
      </c>
      <c r="F8" s="5">
        <v>2000</v>
      </c>
      <c r="G8" s="5">
        <v>3675</v>
      </c>
      <c r="H8" s="5">
        <v>1675</v>
      </c>
    </row>
    <row r="9" spans="1:8" x14ac:dyDescent="0.3">
      <c r="A9" s="2" t="s">
        <v>54</v>
      </c>
      <c r="B9" s="2" t="s">
        <v>59</v>
      </c>
      <c r="C9" s="2" t="s">
        <v>53</v>
      </c>
      <c r="D9" s="4">
        <v>0.44444444444444442</v>
      </c>
      <c r="E9" s="4">
        <v>0.86805555555555547</v>
      </c>
      <c r="F9" s="5">
        <v>4000</v>
      </c>
      <c r="G9" s="5">
        <v>35350</v>
      </c>
      <c r="H9" s="5">
        <v>31350</v>
      </c>
    </row>
    <row r="10" spans="1:8" x14ac:dyDescent="0.3">
      <c r="A10" s="2" t="s">
        <v>51</v>
      </c>
      <c r="B10" s="2" t="s">
        <v>58</v>
      </c>
      <c r="C10" s="2" t="s">
        <v>55</v>
      </c>
      <c r="D10" s="4">
        <v>0.48958333333333331</v>
      </c>
      <c r="E10" s="4">
        <v>0.84791666666666676</v>
      </c>
      <c r="F10" s="5">
        <v>3000</v>
      </c>
      <c r="G10" s="5">
        <v>30660</v>
      </c>
      <c r="H10" s="5">
        <v>27660</v>
      </c>
    </row>
    <row r="11" spans="1:8" x14ac:dyDescent="0.3">
      <c r="A11" s="2" t="s">
        <v>49</v>
      </c>
      <c r="B11" s="2" t="s">
        <v>66</v>
      </c>
      <c r="C11" s="2" t="s">
        <v>50</v>
      </c>
      <c r="D11" s="4">
        <v>0.49027777777777781</v>
      </c>
      <c r="E11" s="4">
        <v>0.51874999999999993</v>
      </c>
      <c r="F11" s="5">
        <v>2000</v>
      </c>
      <c r="G11" s="5">
        <v>2835</v>
      </c>
      <c r="H11" s="5">
        <v>835</v>
      </c>
    </row>
    <row r="12" spans="1:8" x14ac:dyDescent="0.3">
      <c r="A12" s="2" t="s">
        <v>51</v>
      </c>
      <c r="B12" s="2" t="s">
        <v>52</v>
      </c>
      <c r="C12" s="2" t="s">
        <v>53</v>
      </c>
      <c r="D12" s="4">
        <v>0.52152777777777781</v>
      </c>
      <c r="E12" s="4">
        <v>0.91319444444444453</v>
      </c>
      <c r="F12" s="5">
        <v>3000</v>
      </c>
      <c r="G12" s="5">
        <v>32340</v>
      </c>
      <c r="H12" s="5">
        <v>29340</v>
      </c>
    </row>
    <row r="13" spans="1:8" x14ac:dyDescent="0.3">
      <c r="A13" s="2" t="s">
        <v>49</v>
      </c>
      <c r="B13" s="2" t="s">
        <v>57</v>
      </c>
      <c r="C13" s="2" t="s">
        <v>50</v>
      </c>
      <c r="D13" s="4">
        <v>0.56944444444444442</v>
      </c>
      <c r="E13" s="4">
        <v>0.62986111111111109</v>
      </c>
      <c r="F13" s="5">
        <v>1000</v>
      </c>
      <c r="G13" s="5">
        <v>5845</v>
      </c>
      <c r="H13" s="5">
        <v>4845</v>
      </c>
    </row>
    <row r="14" spans="1:8" x14ac:dyDescent="0.3">
      <c r="A14" s="2" t="s">
        <v>51</v>
      </c>
      <c r="B14" s="2" t="s">
        <v>63</v>
      </c>
      <c r="C14" s="2" t="s">
        <v>55</v>
      </c>
      <c r="D14" s="4">
        <v>0.58124999999999993</v>
      </c>
      <c r="E14" s="4">
        <v>0.60486111111111118</v>
      </c>
      <c r="F14" s="5">
        <v>2000</v>
      </c>
      <c r="G14" s="5">
        <v>2590</v>
      </c>
      <c r="H14" s="5">
        <v>590</v>
      </c>
    </row>
    <row r="15" spans="1:8" x14ac:dyDescent="0.3">
      <c r="A15" s="2" t="s">
        <v>51</v>
      </c>
      <c r="B15" s="2" t="s">
        <v>67</v>
      </c>
      <c r="C15" s="2" t="s">
        <v>55</v>
      </c>
      <c r="D15" s="4">
        <v>0.59027777777777779</v>
      </c>
      <c r="E15" s="4">
        <v>0.82708333333333339</v>
      </c>
      <c r="F15" s="5">
        <v>2000</v>
      </c>
      <c r="G15" s="5">
        <v>18935</v>
      </c>
      <c r="H15" s="5">
        <v>16935</v>
      </c>
    </row>
    <row r="16" spans="1:8" x14ac:dyDescent="0.3">
      <c r="A16" s="2" t="s">
        <v>54</v>
      </c>
      <c r="B16" s="2" t="s">
        <v>65</v>
      </c>
      <c r="C16" s="2" t="s">
        <v>53</v>
      </c>
      <c r="D16" s="4">
        <v>0.64861111111111114</v>
      </c>
      <c r="E16" s="4">
        <v>0.78680555555555554</v>
      </c>
      <c r="F16" s="5">
        <v>3000</v>
      </c>
      <c r="G16" s="5">
        <v>11165</v>
      </c>
      <c r="H16" s="5">
        <v>8165</v>
      </c>
    </row>
    <row r="20" spans="1:4" x14ac:dyDescent="0.3">
      <c r="B20" s="23" t="s">
        <v>230</v>
      </c>
    </row>
    <row r="21" spans="1:4" x14ac:dyDescent="0.3">
      <c r="A21" s="23" t="s">
        <v>229</v>
      </c>
      <c r="B21" t="s">
        <v>53</v>
      </c>
      <c r="C21" t="s">
        <v>50</v>
      </c>
      <c r="D21" t="s">
        <v>55</v>
      </c>
    </row>
    <row r="22" spans="1:4" x14ac:dyDescent="0.3">
      <c r="A22" s="42" t="s">
        <v>49</v>
      </c>
    </row>
    <row r="23" spans="1:4" x14ac:dyDescent="0.3">
      <c r="A23" s="43" t="s">
        <v>231</v>
      </c>
      <c r="C23">
        <v>20215</v>
      </c>
      <c r="D23">
        <v>7970</v>
      </c>
    </row>
    <row r="24" spans="1:4" x14ac:dyDescent="0.3">
      <c r="A24" s="43" t="s">
        <v>232</v>
      </c>
      <c r="C24">
        <v>3000</v>
      </c>
      <c r="D24">
        <v>2000</v>
      </c>
    </row>
    <row r="25" spans="1:4" x14ac:dyDescent="0.3">
      <c r="A25" s="42" t="s">
        <v>54</v>
      </c>
    </row>
    <row r="26" spans="1:4" x14ac:dyDescent="0.3">
      <c r="A26" s="43" t="s">
        <v>231</v>
      </c>
      <c r="B26">
        <v>39515</v>
      </c>
      <c r="C26">
        <v>480</v>
      </c>
    </row>
    <row r="27" spans="1:4" x14ac:dyDescent="0.3">
      <c r="A27" s="43" t="s">
        <v>232</v>
      </c>
      <c r="B27">
        <v>4000</v>
      </c>
      <c r="C27">
        <v>4000</v>
      </c>
    </row>
    <row r="28" spans="1:4" x14ac:dyDescent="0.3">
      <c r="A28" s="42" t="s">
        <v>51</v>
      </c>
    </row>
    <row r="29" spans="1:4" x14ac:dyDescent="0.3">
      <c r="A29" s="43" t="s">
        <v>231</v>
      </c>
      <c r="B29">
        <v>39920</v>
      </c>
      <c r="D29">
        <v>45185</v>
      </c>
    </row>
    <row r="30" spans="1:4" x14ac:dyDescent="0.3">
      <c r="A30" s="43" t="s">
        <v>232</v>
      </c>
      <c r="B30">
        <v>3000</v>
      </c>
      <c r="D30">
        <v>3000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sheetPr codeName="Sheet8"/>
  <dimension ref="A1:F12"/>
  <sheetViews>
    <sheetView workbookViewId="0">
      <selection activeCell="F12" sqref="F12"/>
    </sheetView>
  </sheetViews>
  <sheetFormatPr defaultRowHeight="16.5" x14ac:dyDescent="0.3"/>
  <cols>
    <col min="3" max="3" width="9.625" bestFit="1" customWidth="1"/>
    <col min="4" max="4" width="9.625" customWidth="1"/>
    <col min="5" max="5" width="12.375" bestFit="1" customWidth="1"/>
    <col min="6" max="6" width="11.625" bestFit="1" customWidth="1"/>
  </cols>
  <sheetData>
    <row r="1" spans="1:6" ht="20.25" x14ac:dyDescent="0.3">
      <c r="A1" s="48" t="s">
        <v>82</v>
      </c>
      <c r="B1" s="48"/>
      <c r="C1" s="48"/>
      <c r="D1" s="48"/>
      <c r="E1" s="48"/>
      <c r="F1" s="48"/>
    </row>
    <row r="3" spans="1:6" x14ac:dyDescent="0.3">
      <c r="E3" s="2" t="s">
        <v>68</v>
      </c>
      <c r="F3" s="5">
        <v>1200</v>
      </c>
    </row>
    <row r="4" spans="1:6" x14ac:dyDescent="0.3">
      <c r="A4" s="2" t="s">
        <v>71</v>
      </c>
      <c r="B4" s="2" t="s">
        <v>69</v>
      </c>
      <c r="C4" s="2" t="s">
        <v>70</v>
      </c>
      <c r="D4" s="2" t="s">
        <v>84</v>
      </c>
      <c r="E4" s="2" t="s">
        <v>74</v>
      </c>
      <c r="F4" s="2" t="s">
        <v>85</v>
      </c>
    </row>
    <row r="5" spans="1:6" x14ac:dyDescent="0.3">
      <c r="A5" s="2" t="s">
        <v>72</v>
      </c>
      <c r="B5" s="2" t="s">
        <v>75</v>
      </c>
      <c r="C5" s="2">
        <v>48</v>
      </c>
      <c r="D5" s="6">
        <f>$F$3*C5</f>
        <v>57600</v>
      </c>
      <c r="E5" s="7">
        <v>200</v>
      </c>
      <c r="F5" s="5">
        <f>D5*E5</f>
        <v>11520000</v>
      </c>
    </row>
    <row r="6" spans="1:6" x14ac:dyDescent="0.3">
      <c r="A6" s="2" t="s">
        <v>73</v>
      </c>
      <c r="B6" s="2" t="s">
        <v>81</v>
      </c>
      <c r="C6" s="2">
        <v>32</v>
      </c>
      <c r="D6" s="6">
        <f t="shared" ref="D6:D11" si="0">$F$3*C6</f>
        <v>38400</v>
      </c>
      <c r="E6" s="7">
        <v>320</v>
      </c>
      <c r="F6" s="5">
        <f t="shared" ref="F6:F11" si="1">D6*E6</f>
        <v>12288000</v>
      </c>
    </row>
    <row r="7" spans="1:6" x14ac:dyDescent="0.3">
      <c r="A7" s="2" t="s">
        <v>73</v>
      </c>
      <c r="B7" s="2" t="s">
        <v>78</v>
      </c>
      <c r="C7" s="2">
        <v>44</v>
      </c>
      <c r="D7" s="6">
        <f t="shared" si="0"/>
        <v>52800</v>
      </c>
      <c r="E7" s="7">
        <v>150</v>
      </c>
      <c r="F7" s="5">
        <f t="shared" si="1"/>
        <v>7920000</v>
      </c>
    </row>
    <row r="8" spans="1:6" x14ac:dyDescent="0.3">
      <c r="A8" s="2" t="s">
        <v>72</v>
      </c>
      <c r="B8" s="2" t="s">
        <v>76</v>
      </c>
      <c r="C8" s="2">
        <v>38</v>
      </c>
      <c r="D8" s="6">
        <f t="shared" si="0"/>
        <v>45600</v>
      </c>
      <c r="E8" s="7">
        <v>240</v>
      </c>
      <c r="F8" s="5">
        <f t="shared" si="1"/>
        <v>10944000</v>
      </c>
    </row>
    <row r="9" spans="1:6" x14ac:dyDescent="0.3">
      <c r="A9" s="2" t="s">
        <v>72</v>
      </c>
      <c r="B9" s="2" t="s">
        <v>77</v>
      </c>
      <c r="C9" s="2">
        <v>51</v>
      </c>
      <c r="D9" s="6">
        <f t="shared" si="0"/>
        <v>61200</v>
      </c>
      <c r="E9" s="7">
        <v>120</v>
      </c>
      <c r="F9" s="5">
        <f t="shared" si="1"/>
        <v>7344000</v>
      </c>
    </row>
    <row r="10" spans="1:6" x14ac:dyDescent="0.3">
      <c r="A10" s="2" t="s">
        <v>73</v>
      </c>
      <c r="B10" s="2" t="s">
        <v>79</v>
      </c>
      <c r="C10" s="2">
        <v>49</v>
      </c>
      <c r="D10" s="6">
        <f t="shared" si="0"/>
        <v>58800</v>
      </c>
      <c r="E10" s="7">
        <v>150</v>
      </c>
      <c r="F10" s="5">
        <f t="shared" si="1"/>
        <v>8820000</v>
      </c>
    </row>
    <row r="11" spans="1:6" x14ac:dyDescent="0.3">
      <c r="A11" s="2" t="s">
        <v>73</v>
      </c>
      <c r="B11" s="2" t="s">
        <v>80</v>
      </c>
      <c r="C11" s="2">
        <v>38</v>
      </c>
      <c r="D11" s="6">
        <f t="shared" si="0"/>
        <v>45600</v>
      </c>
      <c r="E11" s="7">
        <v>230</v>
      </c>
      <c r="F11" s="5">
        <f t="shared" si="1"/>
        <v>10488000</v>
      </c>
    </row>
    <row r="12" spans="1:6" x14ac:dyDescent="0.3">
      <c r="E12" s="2" t="s">
        <v>83</v>
      </c>
      <c r="F12" s="5">
        <f>SUM(F5:F11)</f>
        <v>69324000</v>
      </c>
    </row>
  </sheetData>
  <scenarios current="1" sqref="F12">
    <scenario name="환율인상" locked="1" count="1" user="admin" comment="만든 사람 admin 날짜 2026-08-18">
      <inputCells r="F3" val="1250" numFmtId="41"/>
    </scenario>
    <scenario name="환율인하" locked="1" count="1" user="admin" comment="만든 사람 admin 날짜 2026-08-18_x000a_수정한 사람 admin 날짜 2026-08-18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sheetPr codeName="Sheet9"/>
  <dimension ref="A1:E11"/>
  <sheetViews>
    <sheetView workbookViewId="0">
      <selection activeCell="J13" sqref="J13"/>
    </sheetView>
  </sheetViews>
  <sheetFormatPr defaultRowHeight="16.5" x14ac:dyDescent="0.3"/>
  <cols>
    <col min="4" max="5" width="9.125" bestFit="1" customWidth="1"/>
  </cols>
  <sheetData>
    <row r="1" spans="1:5" ht="20.25" x14ac:dyDescent="0.3">
      <c r="A1" s="48" t="s">
        <v>103</v>
      </c>
      <c r="B1" s="48"/>
      <c r="C1" s="48"/>
      <c r="D1" s="48"/>
      <c r="E1" s="48"/>
    </row>
    <row r="3" spans="1:5" x14ac:dyDescent="0.3">
      <c r="A3" s="38" t="s">
        <v>86</v>
      </c>
      <c r="B3" s="38" t="s">
        <v>107</v>
      </c>
      <c r="C3" s="38" t="s">
        <v>104</v>
      </c>
      <c r="D3" s="38" t="s">
        <v>105</v>
      </c>
      <c r="E3" s="38" t="s">
        <v>106</v>
      </c>
    </row>
    <row r="4" spans="1:5" x14ac:dyDescent="0.3">
      <c r="A4" s="2" t="s">
        <v>87</v>
      </c>
      <c r="B4" s="2">
        <v>241</v>
      </c>
      <c r="C4" s="5">
        <v>26540</v>
      </c>
      <c r="D4" s="5">
        <v>42940</v>
      </c>
      <c r="E4" s="5">
        <f>C4+D4</f>
        <v>69480</v>
      </c>
    </row>
    <row r="5" spans="1:5" x14ac:dyDescent="0.3">
      <c r="A5" s="2" t="s">
        <v>108</v>
      </c>
      <c r="B5" s="2">
        <v>354</v>
      </c>
      <c r="C5" s="5">
        <v>26540</v>
      </c>
      <c r="D5" s="5">
        <v>72310</v>
      </c>
      <c r="E5" s="5">
        <f t="shared" ref="E5:E11" si="0">C5+D5</f>
        <v>98850</v>
      </c>
    </row>
    <row r="6" spans="1:5" x14ac:dyDescent="0.3">
      <c r="A6" s="2" t="s">
        <v>88</v>
      </c>
      <c r="B6" s="2">
        <v>199</v>
      </c>
      <c r="C6" s="5">
        <v>26540</v>
      </c>
      <c r="D6" s="5">
        <v>31350</v>
      </c>
      <c r="E6" s="5">
        <f t="shared" si="0"/>
        <v>57890</v>
      </c>
    </row>
    <row r="7" spans="1:5" x14ac:dyDescent="0.3">
      <c r="A7" s="2" t="s">
        <v>90</v>
      </c>
      <c r="B7" s="2">
        <v>406</v>
      </c>
      <c r="C7" s="5">
        <v>26540</v>
      </c>
      <c r="D7" s="5">
        <v>92940</v>
      </c>
      <c r="E7" s="5">
        <f t="shared" si="0"/>
        <v>119480</v>
      </c>
    </row>
    <row r="8" spans="1:5" x14ac:dyDescent="0.3">
      <c r="A8" s="2" t="s">
        <v>89</v>
      </c>
      <c r="B8" s="2">
        <v>387</v>
      </c>
      <c r="C8" s="5">
        <v>26540</v>
      </c>
      <c r="D8" s="5">
        <v>80890</v>
      </c>
      <c r="E8" s="5">
        <f t="shared" si="0"/>
        <v>107430</v>
      </c>
    </row>
    <row r="9" spans="1:5" x14ac:dyDescent="0.3">
      <c r="A9" s="2" t="s">
        <v>91</v>
      </c>
      <c r="B9" s="2">
        <v>448</v>
      </c>
      <c r="C9" s="5">
        <v>26540</v>
      </c>
      <c r="D9" s="5">
        <v>108280</v>
      </c>
      <c r="E9" s="5">
        <f t="shared" si="0"/>
        <v>134820</v>
      </c>
    </row>
    <row r="10" spans="1:5" x14ac:dyDescent="0.3">
      <c r="A10" s="2" t="s">
        <v>109</v>
      </c>
      <c r="B10" s="2">
        <v>275</v>
      </c>
      <c r="C10" s="5">
        <v>26540</v>
      </c>
      <c r="D10" s="5">
        <v>51780</v>
      </c>
      <c r="E10" s="5">
        <f t="shared" si="0"/>
        <v>78320</v>
      </c>
    </row>
    <row r="11" spans="1:5" x14ac:dyDescent="0.3">
      <c r="A11" s="2" t="s">
        <v>110</v>
      </c>
      <c r="B11" s="2">
        <v>302</v>
      </c>
      <c r="C11" s="5">
        <v>26540</v>
      </c>
      <c r="D11" s="5">
        <v>58790</v>
      </c>
      <c r="E11" s="5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0" r:id="rId3" name="Button 4">
              <controlPr defaultSize="0" print="0" autoFill="0" autoPict="0" macro="[0]!요금총액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세부 정보1</vt:lpstr>
      <vt:lpstr>시나리오 요약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김민석</cp:lastModifiedBy>
  <dcterms:created xsi:type="dcterms:W3CDTF">2025-02-05T04:40:07Z</dcterms:created>
  <dcterms:modified xsi:type="dcterms:W3CDTF">2026-08-17T15:46:59Z</dcterms:modified>
</cp:coreProperties>
</file>